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05" windowWidth="18510" windowHeight="7650" activeTab="0"/>
  </bookViews>
  <sheets>
    <sheet name="1-6(ут)201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<sst xmlns="http://schemas.openxmlformats.org/spreadsheetml/2006/main" count="65" uniqueCount="38">
  <si>
    <t>Наименование товара</t>
  </si>
  <si>
    <r>
      <t>ФТС России</t>
    </r>
    <r>
      <rPr>
        <vertAlign val="superscript"/>
        <sz val="10"/>
        <color indexed="8"/>
        <rFont val="Times New Roman"/>
        <family val="1"/>
      </rPr>
      <t xml:space="preserve"> *)</t>
    </r>
  </si>
  <si>
    <r>
      <t>Всего</t>
    </r>
    <r>
      <rPr>
        <vertAlign val="superscript"/>
        <sz val="10"/>
        <color indexed="8"/>
        <rFont val="Times New Roman"/>
        <family val="1"/>
      </rPr>
      <t xml:space="preserve"> </t>
    </r>
  </si>
  <si>
    <t>экспорт</t>
  </si>
  <si>
    <t>импорт</t>
  </si>
  <si>
    <t>тыс. тонн</t>
  </si>
  <si>
    <t>тыс. долл. США</t>
  </si>
  <si>
    <r>
      <t>цена,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долл. США за 1 тонну</t>
    </r>
  </si>
  <si>
    <t>03</t>
  </si>
  <si>
    <t>0301</t>
  </si>
  <si>
    <t xml:space="preserve">   рыба живая</t>
  </si>
  <si>
    <t>0302</t>
  </si>
  <si>
    <t xml:space="preserve">   рыба свежая или охлажденная</t>
  </si>
  <si>
    <t>0303</t>
  </si>
  <si>
    <t xml:space="preserve">   рыба мороженая</t>
  </si>
  <si>
    <t>0304</t>
  </si>
  <si>
    <t xml:space="preserve">   филе рыбное </t>
  </si>
  <si>
    <t>0305</t>
  </si>
  <si>
    <t xml:space="preserve">   рыба сушеная, соленая</t>
  </si>
  <si>
    <t>0306</t>
  </si>
  <si>
    <t xml:space="preserve">   ракообразные</t>
  </si>
  <si>
    <t>0307</t>
  </si>
  <si>
    <t xml:space="preserve">   моллюски</t>
  </si>
  <si>
    <t>0308</t>
  </si>
  <si>
    <t xml:space="preserve">   водные беспозвоночные</t>
  </si>
  <si>
    <t>Готовая или консервированная рыбная продукция</t>
  </si>
  <si>
    <t>Готовая или консервированная рыба</t>
  </si>
  <si>
    <t>Готовые или консервированные ракообразные, моллюски</t>
  </si>
  <si>
    <r>
      <t xml:space="preserve"> </t>
    </r>
    <r>
      <rPr>
        <vertAlign val="superscript"/>
        <sz val="10"/>
        <color indexed="8"/>
        <rFont val="Times New Roman"/>
        <family val="1"/>
      </rPr>
      <t xml:space="preserve"> **)</t>
    </r>
    <r>
      <rPr>
        <sz val="10"/>
        <color indexed="8"/>
        <rFont val="Times New Roman"/>
        <family val="1"/>
      </rPr>
      <t xml:space="preserve"> Рыба, рыбопродукты и морепродукты, выловленные (добытые) и проданные вне зоны действия таможенного контроля.</t>
    </r>
  </si>
  <si>
    <t xml:space="preserve"> -</t>
  </si>
  <si>
    <t>Код ТН ЕАЭС</t>
  </si>
  <si>
    <r>
      <t>Форма №8-ВЭС-рыба</t>
    </r>
    <r>
      <rPr>
        <vertAlign val="superscript"/>
        <sz val="10"/>
        <color indexed="8"/>
        <rFont val="Times New Roman"/>
        <family val="1"/>
      </rPr>
      <t>**)</t>
    </r>
  </si>
  <si>
    <t>…</t>
  </si>
  <si>
    <t>-</t>
  </si>
  <si>
    <t>Рыба и ракообразные, моллюски и прочие водные беспозвоночные</t>
  </si>
  <si>
    <r>
      <t xml:space="preserve">  </t>
    </r>
    <r>
      <rPr>
        <vertAlign val="superscript"/>
        <sz val="10"/>
        <color indexed="8"/>
        <rFont val="Times New Roman"/>
        <family val="1"/>
      </rPr>
      <t xml:space="preserve">*) </t>
    </r>
    <r>
      <rPr>
        <sz val="10"/>
        <color indexed="8"/>
        <rFont val="Times New Roman"/>
        <family val="1"/>
      </rPr>
      <t>Данные приведены с учетом данных  взаимной торговли товарами с государствами-членами Евразийского экономического союза (ЕАЭС).</t>
    </r>
  </si>
  <si>
    <t>Экспорт и импорт Российской Федерации рыбы, рыбопродуктов и морепродуктов за январь-июнь 2018 г.</t>
  </si>
  <si>
    <t xml:space="preserve">     в том числе: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</si>
</sst>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8"/>
      <name val="Tahoma"/>
      <family val="0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16" fontId="4" fillId="0" borderId="0" xfId="53" applyNumberFormat="1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49" fontId="10" fillId="0" borderId="12" xfId="54" applyNumberFormat="1" applyFont="1" applyBorder="1" applyAlignment="1">
      <alignment horizontal="right"/>
      <protection/>
    </xf>
    <xf numFmtId="0" fontId="10" fillId="0" borderId="12" xfId="54" applyFont="1" applyBorder="1" applyAlignment="1">
      <alignment wrapText="1"/>
      <protection/>
    </xf>
    <xf numFmtId="172" fontId="11" fillId="0" borderId="12" xfId="54" applyNumberFormat="1" applyFont="1" applyFill="1" applyBorder="1" applyAlignment="1">
      <alignment horizontal="right"/>
      <protection/>
    </xf>
    <xf numFmtId="1" fontId="11" fillId="0" borderId="13" xfId="54" applyNumberFormat="1" applyFont="1" applyFill="1" applyBorder="1" applyAlignment="1">
      <alignment horizontal="right"/>
      <protection/>
    </xf>
    <xf numFmtId="172" fontId="10" fillId="0" borderId="12" xfId="54" applyNumberFormat="1" applyFont="1" applyBorder="1" applyAlignment="1">
      <alignment horizontal="right"/>
      <protection/>
    </xf>
    <xf numFmtId="1" fontId="10" fillId="0" borderId="13" xfId="54" applyNumberFormat="1" applyFont="1" applyFill="1" applyBorder="1" applyAlignment="1">
      <alignment horizontal="right"/>
      <protection/>
    </xf>
    <xf numFmtId="0" fontId="10" fillId="0" borderId="13" xfId="54" applyFont="1" applyBorder="1">
      <alignment/>
      <protection/>
    </xf>
    <xf numFmtId="0" fontId="6" fillId="0" borderId="13" xfId="54" applyFont="1" applyBorder="1">
      <alignment/>
      <protection/>
    </xf>
    <xf numFmtId="172" fontId="3" fillId="0" borderId="13" xfId="54" applyNumberFormat="1" applyFont="1" applyFill="1" applyBorder="1">
      <alignment/>
      <protection/>
    </xf>
    <xf numFmtId="172" fontId="6" fillId="0" borderId="13" xfId="54" applyNumberFormat="1" applyFont="1" applyBorder="1">
      <alignment/>
      <protection/>
    </xf>
    <xf numFmtId="49" fontId="6" fillId="0" borderId="13" xfId="54" applyNumberFormat="1" applyFont="1" applyBorder="1" applyAlignment="1">
      <alignment horizontal="right"/>
      <protection/>
    </xf>
    <xf numFmtId="172" fontId="3" fillId="0" borderId="13" xfId="54" applyNumberFormat="1" applyFont="1" applyFill="1" applyBorder="1" applyAlignment="1">
      <alignment horizontal="right"/>
      <protection/>
    </xf>
    <xf numFmtId="172" fontId="6" fillId="0" borderId="13" xfId="54" applyNumberFormat="1" applyFont="1" applyFill="1" applyBorder="1" applyAlignment="1">
      <alignment horizontal="right"/>
      <protection/>
    </xf>
    <xf numFmtId="0" fontId="6" fillId="0" borderId="13" xfId="54" applyFont="1" applyBorder="1" applyAlignment="1">
      <alignment wrapText="1"/>
      <protection/>
    </xf>
    <xf numFmtId="0" fontId="6" fillId="0" borderId="14" xfId="54" applyFont="1" applyBorder="1">
      <alignment/>
      <protection/>
    </xf>
    <xf numFmtId="0" fontId="6" fillId="0" borderId="14" xfId="54" applyFont="1" applyBorder="1" applyAlignment="1">
      <alignment wrapText="1"/>
      <protection/>
    </xf>
    <xf numFmtId="1" fontId="3" fillId="0" borderId="13" xfId="54" applyNumberFormat="1" applyFont="1" applyFill="1" applyBorder="1">
      <alignment/>
      <protection/>
    </xf>
    <xf numFmtId="1" fontId="3" fillId="0" borderId="13" xfId="54" applyNumberFormat="1" applyFont="1" applyFill="1" applyBorder="1" applyAlignment="1">
      <alignment horizontal="right"/>
      <protection/>
    </xf>
    <xf numFmtId="2" fontId="3" fillId="0" borderId="13" xfId="54" applyNumberFormat="1" applyFont="1" applyFill="1" applyBorder="1" applyAlignment="1">
      <alignment horizontal="right"/>
      <protection/>
    </xf>
    <xf numFmtId="1" fontId="6" fillId="0" borderId="13" xfId="54" applyNumberFormat="1" applyFont="1" applyFill="1" applyBorder="1" applyAlignment="1">
      <alignment horizontal="right"/>
      <protection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/>
    </xf>
    <xf numFmtId="1" fontId="11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3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0" fontId="10" fillId="0" borderId="13" xfId="54" applyFont="1" applyFill="1" applyBorder="1" applyAlignment="1">
      <alignment wrapText="1"/>
      <protection/>
    </xf>
    <xf numFmtId="0" fontId="6" fillId="0" borderId="17" xfId="54" applyFont="1" applyBorder="1" applyAlignment="1">
      <alignment horizontal="center"/>
      <protection/>
    </xf>
    <xf numFmtId="0" fontId="6" fillId="0" borderId="18" xfId="54" applyFont="1" applyBorder="1" applyAlignment="1">
      <alignment horizontal="center"/>
      <protection/>
    </xf>
    <xf numFmtId="0" fontId="6" fillId="0" borderId="19" xfId="54" applyFont="1" applyBorder="1" applyAlignment="1">
      <alignment horizontal="center"/>
      <protection/>
    </xf>
    <xf numFmtId="0" fontId="6" fillId="0" borderId="20" xfId="53" applyFont="1" applyBorder="1" applyAlignment="1">
      <alignment horizontal="left" wrapText="1"/>
      <protection/>
    </xf>
    <xf numFmtId="0" fontId="6" fillId="0" borderId="0" xfId="53" applyFont="1" applyAlignment="1">
      <alignment horizontal="left"/>
      <protection/>
    </xf>
    <xf numFmtId="0" fontId="1" fillId="0" borderId="0" xfId="53" applyFont="1" applyBorder="1" applyAlignment="1">
      <alignment horizont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/>
      <protection/>
    </xf>
    <xf numFmtId="0" fontId="6" fillId="0" borderId="21" xfId="53" applyFont="1" applyBorder="1" applyAlignment="1">
      <alignment horizontal="center" vertical="center"/>
      <protection/>
    </xf>
    <xf numFmtId="0" fontId="6" fillId="0" borderId="20" xfId="53" applyFont="1" applyBorder="1" applyAlignment="1">
      <alignment horizontal="center" vertical="center"/>
      <protection/>
    </xf>
    <xf numFmtId="0" fontId="6" fillId="0" borderId="22" xfId="53" applyFont="1" applyBorder="1" applyAlignment="1">
      <alignment horizontal="center" vertical="center"/>
      <protection/>
    </xf>
    <xf numFmtId="0" fontId="6" fillId="0" borderId="23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24" xfId="53" applyFont="1" applyBorder="1" applyAlignment="1">
      <alignment horizontal="center" vertical="center"/>
      <protection/>
    </xf>
    <xf numFmtId="0" fontId="6" fillId="0" borderId="11" xfId="54" applyFont="1" applyFill="1" applyBorder="1" applyAlignment="1">
      <alignment horizontal="center"/>
      <protection/>
    </xf>
    <xf numFmtId="0" fontId="6" fillId="0" borderId="17" xfId="54" applyFont="1" applyFill="1" applyBorder="1" applyAlignment="1">
      <alignment horizontal="center"/>
      <protection/>
    </xf>
    <xf numFmtId="0" fontId="6" fillId="0" borderId="18" xfId="54" applyFont="1" applyFill="1" applyBorder="1" applyAlignment="1">
      <alignment horizontal="center"/>
      <protection/>
    </xf>
    <xf numFmtId="0" fontId="6" fillId="0" borderId="19" xfId="54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R10" sqref="R10"/>
    </sheetView>
  </sheetViews>
  <sheetFormatPr defaultColWidth="9.16015625" defaultRowHeight="10.5"/>
  <cols>
    <col min="1" max="1" width="7.16015625" style="1" customWidth="1"/>
    <col min="2" max="2" width="33.16015625" style="1" customWidth="1"/>
    <col min="3" max="3" width="7.5" style="1" customWidth="1"/>
    <col min="4" max="4" width="12.5" style="1" customWidth="1"/>
    <col min="5" max="5" width="9.83203125" style="1" customWidth="1"/>
    <col min="6" max="6" width="7.66015625" style="1" customWidth="1"/>
    <col min="7" max="7" width="10.83203125" style="1" customWidth="1"/>
    <col min="8" max="8" width="9.83203125" style="1" customWidth="1"/>
    <col min="9" max="9" width="6.66015625" style="1" customWidth="1"/>
    <col min="10" max="10" width="11" style="1" customWidth="1"/>
    <col min="11" max="11" width="9.33203125" style="1" customWidth="1"/>
    <col min="12" max="12" width="7.33203125" style="1" customWidth="1"/>
    <col min="13" max="13" width="12.16015625" style="1" customWidth="1"/>
    <col min="14" max="14" width="9.5" style="1" customWidth="1"/>
    <col min="15" max="15" width="7.83203125" style="1" customWidth="1"/>
    <col min="16" max="16" width="10.5" style="1" customWidth="1"/>
    <col min="17" max="17" width="9.66015625" style="1" customWidth="1"/>
    <col min="18" max="16384" width="9.16015625" style="1" customWidth="1"/>
  </cols>
  <sheetData>
    <row r="2" spans="1:17" ht="18.75">
      <c r="A2" s="43" t="s">
        <v>36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4.25">
      <c r="A3" s="2"/>
      <c r="B3" s="2"/>
      <c r="C3" s="2"/>
      <c r="D3" s="2"/>
      <c r="E3" s="2"/>
      <c r="F3" s="2"/>
      <c r="G3" s="2"/>
      <c r="H3" s="2"/>
      <c r="I3" s="3"/>
      <c r="J3" s="4"/>
      <c r="K3" s="5"/>
      <c r="L3" s="5"/>
      <c r="M3" s="5"/>
      <c r="N3" s="5"/>
      <c r="O3" s="5"/>
      <c r="P3" s="3"/>
      <c r="Q3" s="3"/>
    </row>
    <row r="4" spans="1:17" ht="12.75" customHeight="1">
      <c r="A4" s="44" t="s">
        <v>30</v>
      </c>
      <c r="B4" s="45" t="s">
        <v>0</v>
      </c>
      <c r="C4" s="46" t="s">
        <v>1</v>
      </c>
      <c r="D4" s="46"/>
      <c r="E4" s="46"/>
      <c r="F4" s="46"/>
      <c r="G4" s="46"/>
      <c r="H4" s="46"/>
      <c r="I4" s="47" t="s">
        <v>31</v>
      </c>
      <c r="J4" s="48"/>
      <c r="K4" s="49"/>
      <c r="L4" s="47" t="s">
        <v>2</v>
      </c>
      <c r="M4" s="48"/>
      <c r="N4" s="48"/>
      <c r="O4" s="48"/>
      <c r="P4" s="48"/>
      <c r="Q4" s="49"/>
    </row>
    <row r="5" spans="1:17" ht="19.5" customHeight="1">
      <c r="A5" s="44"/>
      <c r="B5" s="45"/>
      <c r="C5" s="46"/>
      <c r="D5" s="46"/>
      <c r="E5" s="46"/>
      <c r="F5" s="46"/>
      <c r="G5" s="46"/>
      <c r="H5" s="46"/>
      <c r="I5" s="50"/>
      <c r="J5" s="51"/>
      <c r="K5" s="52"/>
      <c r="L5" s="50"/>
      <c r="M5" s="51"/>
      <c r="N5" s="51"/>
      <c r="O5" s="51"/>
      <c r="P5" s="51"/>
      <c r="Q5" s="52"/>
    </row>
    <row r="6" spans="1:17" ht="12.75">
      <c r="A6" s="44"/>
      <c r="B6" s="45"/>
      <c r="C6" s="53" t="s">
        <v>3</v>
      </c>
      <c r="D6" s="53"/>
      <c r="E6" s="53"/>
      <c r="F6" s="53" t="s">
        <v>4</v>
      </c>
      <c r="G6" s="53"/>
      <c r="H6" s="53"/>
      <c r="I6" s="54" t="s">
        <v>3</v>
      </c>
      <c r="J6" s="55"/>
      <c r="K6" s="56"/>
      <c r="L6" s="38" t="s">
        <v>3</v>
      </c>
      <c r="M6" s="39"/>
      <c r="N6" s="40"/>
      <c r="O6" s="38" t="s">
        <v>4</v>
      </c>
      <c r="P6" s="39"/>
      <c r="Q6" s="40"/>
    </row>
    <row r="7" spans="1:17" ht="70.5" customHeight="1">
      <c r="A7" s="44"/>
      <c r="B7" s="45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  <c r="I7" s="7" t="s">
        <v>5</v>
      </c>
      <c r="J7" s="7" t="s">
        <v>6</v>
      </c>
      <c r="K7" s="7" t="s">
        <v>7</v>
      </c>
      <c r="L7" s="6" t="s">
        <v>5</v>
      </c>
      <c r="M7" s="6" t="s">
        <v>6</v>
      </c>
      <c r="N7" s="7" t="s">
        <v>7</v>
      </c>
      <c r="O7" s="6" t="s">
        <v>5</v>
      </c>
      <c r="P7" s="6" t="s">
        <v>6</v>
      </c>
      <c r="Q7" s="7" t="s">
        <v>7</v>
      </c>
    </row>
    <row r="8" spans="1:17" ht="42" customHeight="1">
      <c r="A8" s="8" t="s">
        <v>8</v>
      </c>
      <c r="B8" s="9" t="s">
        <v>34</v>
      </c>
      <c r="C8" s="10"/>
      <c r="D8" s="11">
        <v>1720636</v>
      </c>
      <c r="E8" s="10"/>
      <c r="F8" s="10"/>
      <c r="G8" s="11">
        <v>884764.4</v>
      </c>
      <c r="H8" s="10"/>
      <c r="I8" s="29"/>
      <c r="J8" s="30">
        <v>446930.4</v>
      </c>
      <c r="K8" s="29"/>
      <c r="L8" s="12"/>
      <c r="M8" s="13">
        <f>D8+J8</f>
        <v>2167566.4</v>
      </c>
      <c r="N8" s="12"/>
      <c r="O8" s="10"/>
      <c r="P8" s="11">
        <f>G8</f>
        <v>884764.4</v>
      </c>
      <c r="Q8" s="10"/>
    </row>
    <row r="9" spans="1:17" ht="12.75">
      <c r="A9" s="14"/>
      <c r="B9" s="15" t="s">
        <v>37</v>
      </c>
      <c r="C9" s="16"/>
      <c r="D9" s="11"/>
      <c r="E9" s="16"/>
      <c r="F9" s="16"/>
      <c r="G9" s="11"/>
      <c r="H9" s="24"/>
      <c r="I9" s="31"/>
      <c r="J9" s="31"/>
      <c r="K9" s="32"/>
      <c r="L9" s="17"/>
      <c r="M9" s="27"/>
      <c r="N9" s="17"/>
      <c r="O9" s="16"/>
      <c r="P9" s="25"/>
      <c r="Q9" s="24"/>
    </row>
    <row r="10" spans="1:17" ht="12.75">
      <c r="A10" s="18" t="s">
        <v>9</v>
      </c>
      <c r="B10" s="15" t="s">
        <v>10</v>
      </c>
      <c r="C10" s="19">
        <f>73.1/1000</f>
        <v>0.0731</v>
      </c>
      <c r="D10" s="19">
        <f>84.8</f>
        <v>84.8</v>
      </c>
      <c r="E10" s="19" t="s">
        <v>32</v>
      </c>
      <c r="F10" s="19">
        <f>653/1000</f>
        <v>0.653</v>
      </c>
      <c r="G10" s="19">
        <v>10284</v>
      </c>
      <c r="H10" s="19">
        <f>G10/F10</f>
        <v>15748.851454823889</v>
      </c>
      <c r="I10" s="28" t="s">
        <v>29</v>
      </c>
      <c r="J10" s="28" t="s">
        <v>29</v>
      </c>
      <c r="K10" s="28" t="s">
        <v>29</v>
      </c>
      <c r="L10" s="20">
        <f>C10</f>
        <v>0.0731</v>
      </c>
      <c r="M10" s="20">
        <f>D10</f>
        <v>84.8</v>
      </c>
      <c r="N10" s="19" t="s">
        <v>32</v>
      </c>
      <c r="O10" s="19">
        <f aca="true" t="shared" si="0" ref="O10:P17">F10</f>
        <v>0.653</v>
      </c>
      <c r="P10" s="19">
        <f t="shared" si="0"/>
        <v>10284</v>
      </c>
      <c r="Q10" s="19">
        <f>P10/O10</f>
        <v>15748.851454823889</v>
      </c>
    </row>
    <row r="11" spans="1:17" ht="12.75">
      <c r="A11" s="18" t="s">
        <v>11</v>
      </c>
      <c r="B11" s="15" t="s">
        <v>12</v>
      </c>
      <c r="C11" s="19">
        <f>819.4/1000</f>
        <v>0.8194</v>
      </c>
      <c r="D11" s="19">
        <v>1067.6</v>
      </c>
      <c r="E11" s="19">
        <f aca="true" t="shared" si="1" ref="E11:E19">D11/C11</f>
        <v>1302.9045643153524</v>
      </c>
      <c r="F11" s="19">
        <f>17637.2/1000</f>
        <v>17.6372</v>
      </c>
      <c r="G11" s="19">
        <v>142094.3</v>
      </c>
      <c r="H11" s="19">
        <f aca="true" t="shared" si="2" ref="H11:H20">G11/F11</f>
        <v>8056.511237611411</v>
      </c>
      <c r="I11" s="34">
        <f>1817/1000</f>
        <v>1.817</v>
      </c>
      <c r="J11" s="28">
        <v>2101.4</v>
      </c>
      <c r="K11" s="34">
        <f>J11/I11</f>
        <v>1156.5217391304348</v>
      </c>
      <c r="L11" s="20">
        <f aca="true" t="shared" si="3" ref="L11:M15">C11+I11</f>
        <v>2.6364</v>
      </c>
      <c r="M11" s="20">
        <f t="shared" si="3"/>
        <v>3169</v>
      </c>
      <c r="N11" s="19">
        <f>M11/L11</f>
        <v>1202.0179032013352</v>
      </c>
      <c r="O11" s="19">
        <f t="shared" si="0"/>
        <v>17.6372</v>
      </c>
      <c r="P11" s="19">
        <f t="shared" si="0"/>
        <v>142094.3</v>
      </c>
      <c r="Q11" s="19">
        <f>P11/O11</f>
        <v>8056.511237611411</v>
      </c>
    </row>
    <row r="12" spans="1:17" ht="12.75">
      <c r="A12" s="18" t="s">
        <v>13</v>
      </c>
      <c r="B12" s="15" t="s">
        <v>14</v>
      </c>
      <c r="C12" s="19">
        <f>732530.3/1000</f>
        <v>732.5303</v>
      </c>
      <c r="D12" s="19">
        <v>1028025.5</v>
      </c>
      <c r="E12" s="19">
        <f t="shared" si="1"/>
        <v>1403.3897300903457</v>
      </c>
      <c r="F12" s="19">
        <f>152116.8/1000</f>
        <v>152.11679999999998</v>
      </c>
      <c r="G12" s="19">
        <v>372909.8</v>
      </c>
      <c r="H12" s="19">
        <f t="shared" si="2"/>
        <v>2451.470186067548</v>
      </c>
      <c r="I12" s="33">
        <f>214439.6/1000</f>
        <v>214.4396</v>
      </c>
      <c r="J12" s="33">
        <v>347514.1</v>
      </c>
      <c r="K12" s="34">
        <f>J12/I12</f>
        <v>1620.5686822769674</v>
      </c>
      <c r="L12" s="20">
        <v>946.9</v>
      </c>
      <c r="M12" s="20">
        <f t="shared" si="3"/>
        <v>1375539.6</v>
      </c>
      <c r="N12" s="19">
        <f aca="true" t="shared" si="4" ref="N12:N19">M12/L12</f>
        <v>1452.6767346076672</v>
      </c>
      <c r="O12" s="19">
        <f t="shared" si="0"/>
        <v>152.11679999999998</v>
      </c>
      <c r="P12" s="19">
        <f t="shared" si="0"/>
        <v>372909.8</v>
      </c>
      <c r="Q12" s="19">
        <f aca="true" t="shared" si="5" ref="Q12:Q20">P12/O12</f>
        <v>2451.470186067548</v>
      </c>
    </row>
    <row r="13" spans="1:17" ht="12.75">
      <c r="A13" s="18" t="s">
        <v>15</v>
      </c>
      <c r="B13" s="15" t="s">
        <v>16</v>
      </c>
      <c r="C13" s="19">
        <f>55353.1/1000</f>
        <v>55.3531</v>
      </c>
      <c r="D13" s="19">
        <v>184071.6</v>
      </c>
      <c r="E13" s="19">
        <f t="shared" si="1"/>
        <v>3325.4072490971603</v>
      </c>
      <c r="F13" s="19">
        <f>27891.4/1000</f>
        <v>27.8914</v>
      </c>
      <c r="G13" s="19">
        <v>90523.6</v>
      </c>
      <c r="H13" s="19">
        <f t="shared" si="2"/>
        <v>3245.573904501029</v>
      </c>
      <c r="I13" s="33">
        <f>13865.8/1000</f>
        <v>13.8658</v>
      </c>
      <c r="J13" s="33">
        <v>84659.8</v>
      </c>
      <c r="K13" s="34">
        <f>J13/I13</f>
        <v>6105.65564193916</v>
      </c>
      <c r="L13" s="20">
        <v>69.3</v>
      </c>
      <c r="M13" s="20">
        <f t="shared" si="3"/>
        <v>268731.4</v>
      </c>
      <c r="N13" s="19">
        <f t="shared" si="4"/>
        <v>3877.79797979798</v>
      </c>
      <c r="O13" s="19">
        <f t="shared" si="0"/>
        <v>27.8914</v>
      </c>
      <c r="P13" s="19">
        <f t="shared" si="0"/>
        <v>90523.6</v>
      </c>
      <c r="Q13" s="19">
        <f t="shared" si="5"/>
        <v>3245.573904501029</v>
      </c>
    </row>
    <row r="14" spans="1:17" ht="12.75">
      <c r="A14" s="18" t="s">
        <v>17</v>
      </c>
      <c r="B14" s="15" t="s">
        <v>18</v>
      </c>
      <c r="C14" s="19">
        <f>1986.7/1000</f>
        <v>1.9867000000000001</v>
      </c>
      <c r="D14" s="19">
        <v>9080.6</v>
      </c>
      <c r="E14" s="19">
        <f t="shared" si="1"/>
        <v>4570.695122565057</v>
      </c>
      <c r="F14" s="19">
        <f>11504.4/1000</f>
        <v>11.5044</v>
      </c>
      <c r="G14" s="19">
        <v>79565.5</v>
      </c>
      <c r="H14" s="19">
        <f t="shared" si="2"/>
        <v>6916.092973123326</v>
      </c>
      <c r="I14" s="34">
        <f>395.3/1000</f>
        <v>0.3953</v>
      </c>
      <c r="J14" s="34">
        <v>1505</v>
      </c>
      <c r="K14" s="34">
        <f>J14/I14</f>
        <v>3807.2350113837592</v>
      </c>
      <c r="L14" s="20">
        <f t="shared" si="3"/>
        <v>2.382</v>
      </c>
      <c r="M14" s="20">
        <f t="shared" si="3"/>
        <v>10585.6</v>
      </c>
      <c r="N14" s="19">
        <f t="shared" si="4"/>
        <v>4443.99664147775</v>
      </c>
      <c r="O14" s="19">
        <f t="shared" si="0"/>
        <v>11.5044</v>
      </c>
      <c r="P14" s="19">
        <f t="shared" si="0"/>
        <v>79565.5</v>
      </c>
      <c r="Q14" s="19">
        <f t="shared" si="5"/>
        <v>6916.092973123326</v>
      </c>
    </row>
    <row r="15" spans="1:17" ht="12.75">
      <c r="A15" s="18" t="s">
        <v>19</v>
      </c>
      <c r="B15" s="15" t="s">
        <v>20</v>
      </c>
      <c r="C15" s="19">
        <f>37904.8/1000</f>
        <v>37.9048</v>
      </c>
      <c r="D15" s="19">
        <v>456094.7</v>
      </c>
      <c r="E15" s="19">
        <f t="shared" si="1"/>
        <v>12032.637027500474</v>
      </c>
      <c r="F15" s="19">
        <f>21047.3/1000</f>
        <v>21.0473</v>
      </c>
      <c r="G15" s="19">
        <v>137717.8</v>
      </c>
      <c r="H15" s="19">
        <f t="shared" si="2"/>
        <v>6543.252578715559</v>
      </c>
      <c r="I15" s="33">
        <f>982.1/1000</f>
        <v>0.9821</v>
      </c>
      <c r="J15" s="31">
        <v>11047.5</v>
      </c>
      <c r="K15" s="34">
        <f>J15/I15</f>
        <v>11248.854495468893</v>
      </c>
      <c r="L15" s="20">
        <f t="shared" si="3"/>
        <v>38.886900000000004</v>
      </c>
      <c r="M15" s="20">
        <f t="shared" si="3"/>
        <v>467142.2</v>
      </c>
      <c r="N15" s="19">
        <f t="shared" si="4"/>
        <v>12012.842371081262</v>
      </c>
      <c r="O15" s="19">
        <f t="shared" si="0"/>
        <v>21.0473</v>
      </c>
      <c r="P15" s="19">
        <f t="shared" si="0"/>
        <v>137717.8</v>
      </c>
      <c r="Q15" s="19">
        <f t="shared" si="5"/>
        <v>6543.252578715559</v>
      </c>
    </row>
    <row r="16" spans="1:17" ht="12.75">
      <c r="A16" s="18" t="s">
        <v>21</v>
      </c>
      <c r="B16" s="15" t="s">
        <v>22</v>
      </c>
      <c r="C16" s="19">
        <f>9349.5/1000</f>
        <v>9.3495</v>
      </c>
      <c r="D16" s="19">
        <v>27034.9</v>
      </c>
      <c r="E16" s="19">
        <f t="shared" si="1"/>
        <v>2891.587785443072</v>
      </c>
      <c r="F16" s="19">
        <f>10979.8/1000</f>
        <v>10.9798</v>
      </c>
      <c r="G16" s="19">
        <f>51454.9</f>
        <v>51454.9</v>
      </c>
      <c r="H16" s="19">
        <f t="shared" si="2"/>
        <v>4686.323976757319</v>
      </c>
      <c r="I16" s="28" t="s">
        <v>29</v>
      </c>
      <c r="J16" s="28" t="s">
        <v>29</v>
      </c>
      <c r="K16" s="34" t="s">
        <v>29</v>
      </c>
      <c r="L16" s="20">
        <f>C16</f>
        <v>9.3495</v>
      </c>
      <c r="M16" s="20">
        <f>D16</f>
        <v>27034.9</v>
      </c>
      <c r="N16" s="19">
        <f t="shared" si="4"/>
        <v>2891.587785443072</v>
      </c>
      <c r="O16" s="19">
        <f t="shared" si="0"/>
        <v>10.9798</v>
      </c>
      <c r="P16" s="19">
        <f t="shared" si="0"/>
        <v>51454.9</v>
      </c>
      <c r="Q16" s="19">
        <f t="shared" si="5"/>
        <v>4686.323976757319</v>
      </c>
    </row>
    <row r="17" spans="1:17" ht="12.75">
      <c r="A17" s="18" t="s">
        <v>23</v>
      </c>
      <c r="B17" s="15" t="s">
        <v>24</v>
      </c>
      <c r="C17" s="19">
        <f>5802.6/1000</f>
        <v>5.8026</v>
      </c>
      <c r="D17" s="19">
        <v>15176.2</v>
      </c>
      <c r="E17" s="19">
        <f t="shared" si="1"/>
        <v>2615.413780029642</v>
      </c>
      <c r="F17" s="26">
        <f>5.9/1000</f>
        <v>0.005900000000000001</v>
      </c>
      <c r="G17" s="19">
        <v>214.5</v>
      </c>
      <c r="H17" s="19" t="s">
        <v>32</v>
      </c>
      <c r="I17" s="28">
        <f>29.5/1000</f>
        <v>0.0295</v>
      </c>
      <c r="J17" s="28">
        <v>102.6</v>
      </c>
      <c r="K17" s="34">
        <f>J17/I17</f>
        <v>3477.9661016949153</v>
      </c>
      <c r="L17" s="20">
        <f>C17+I17</f>
        <v>5.8321</v>
      </c>
      <c r="M17" s="20">
        <f>D17+J17</f>
        <v>15278.800000000001</v>
      </c>
      <c r="N17" s="19">
        <f t="shared" si="4"/>
        <v>2619.7767527991637</v>
      </c>
      <c r="O17" s="26">
        <f t="shared" si="0"/>
        <v>0.005900000000000001</v>
      </c>
      <c r="P17" s="19">
        <f t="shared" si="0"/>
        <v>214.5</v>
      </c>
      <c r="Q17" s="19" t="s">
        <v>32</v>
      </c>
    </row>
    <row r="18" spans="1:17" ht="25.5">
      <c r="A18" s="18"/>
      <c r="B18" s="37" t="s">
        <v>25</v>
      </c>
      <c r="C18" s="16"/>
      <c r="D18" s="16"/>
      <c r="E18" s="19"/>
      <c r="F18" s="16"/>
      <c r="G18" s="16"/>
      <c r="H18" s="19"/>
      <c r="I18" s="31"/>
      <c r="J18" s="31"/>
      <c r="K18" s="32"/>
      <c r="L18" s="20"/>
      <c r="M18" s="20"/>
      <c r="N18" s="19"/>
      <c r="O18" s="19"/>
      <c r="P18" s="19"/>
      <c r="Q18" s="19"/>
    </row>
    <row r="19" spans="1:17" ht="25.5">
      <c r="A19" s="15">
        <v>1604</v>
      </c>
      <c r="B19" s="21" t="s">
        <v>26</v>
      </c>
      <c r="C19" s="16">
        <f>7642.9/1000</f>
        <v>7.6429</v>
      </c>
      <c r="D19" s="16">
        <v>21920.3</v>
      </c>
      <c r="E19" s="19">
        <f t="shared" si="1"/>
        <v>2868.060552931479</v>
      </c>
      <c r="F19" s="16">
        <f>36122.6/1000</f>
        <v>36.1226</v>
      </c>
      <c r="G19" s="16">
        <v>121947.7</v>
      </c>
      <c r="H19" s="19">
        <f t="shared" si="2"/>
        <v>3375.9391627402238</v>
      </c>
      <c r="I19" s="36">
        <f>0.091/1000</f>
        <v>9.1E-05</v>
      </c>
      <c r="J19" s="28">
        <v>1.1</v>
      </c>
      <c r="K19" s="34">
        <f>J19/I19</f>
        <v>12087.91208791209</v>
      </c>
      <c r="L19" s="20">
        <f>C19+I19</f>
        <v>7.642991</v>
      </c>
      <c r="M19" s="20">
        <f>D19+J19</f>
        <v>21921.399999999998</v>
      </c>
      <c r="N19" s="19">
        <f t="shared" si="4"/>
        <v>2868.1703275589357</v>
      </c>
      <c r="O19" s="19">
        <f>F19</f>
        <v>36.1226</v>
      </c>
      <c r="P19" s="19">
        <f>G19</f>
        <v>121947.7</v>
      </c>
      <c r="Q19" s="19">
        <f t="shared" si="5"/>
        <v>3375.9391627402238</v>
      </c>
    </row>
    <row r="20" spans="1:17" ht="25.5">
      <c r="A20" s="22">
        <v>1605</v>
      </c>
      <c r="B20" s="23" t="s">
        <v>27</v>
      </c>
      <c r="C20" s="16">
        <f>352.6/1000</f>
        <v>0.3526</v>
      </c>
      <c r="D20" s="16">
        <v>4215.2</v>
      </c>
      <c r="E20" s="19" t="s">
        <v>32</v>
      </c>
      <c r="F20" s="16">
        <f>11234.1/1000</f>
        <v>11.2341</v>
      </c>
      <c r="G20" s="16">
        <v>43828.3</v>
      </c>
      <c r="H20" s="19">
        <f t="shared" si="2"/>
        <v>3901.362815000757</v>
      </c>
      <c r="I20" s="35" t="s">
        <v>29</v>
      </c>
      <c r="J20" s="35" t="s">
        <v>29</v>
      </c>
      <c r="K20" s="35" t="s">
        <v>33</v>
      </c>
      <c r="L20" s="20">
        <f>C20</f>
        <v>0.3526</v>
      </c>
      <c r="M20" s="20">
        <f>D20</f>
        <v>4215.2</v>
      </c>
      <c r="N20" s="19" t="s">
        <v>32</v>
      </c>
      <c r="O20" s="19">
        <f>F20</f>
        <v>11.2341</v>
      </c>
      <c r="P20" s="19">
        <f>G20</f>
        <v>43828.3</v>
      </c>
      <c r="Q20" s="19">
        <f t="shared" si="5"/>
        <v>3901.362815000757</v>
      </c>
    </row>
    <row r="21" spans="1:17" ht="21" customHeight="1">
      <c r="A21" s="41" t="s">
        <v>35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ht="18" customHeight="1">
      <c r="A22" s="42" t="s">
        <v>28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</sheetData>
  <sheetProtection/>
  <mergeCells count="13">
    <mergeCell ref="C6:E6"/>
    <mergeCell ref="F6:H6"/>
    <mergeCell ref="I6:K6"/>
    <mergeCell ref="L6:N6"/>
    <mergeCell ref="O6:Q6"/>
    <mergeCell ref="A21:Q21"/>
    <mergeCell ref="A22:Q22"/>
    <mergeCell ref="A2:Q2"/>
    <mergeCell ref="A4:A7"/>
    <mergeCell ref="B4:B7"/>
    <mergeCell ref="C4:H5"/>
    <mergeCell ref="I4:K5"/>
    <mergeCell ref="L4:Q5"/>
  </mergeCells>
  <printOptions/>
  <pageMargins left="0.23" right="0.17" top="0.54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Ларчиков Кирилл Алексеевич</cp:lastModifiedBy>
  <cp:lastPrinted>2018-08-17T08:44:04Z</cp:lastPrinted>
  <dcterms:created xsi:type="dcterms:W3CDTF">2013-01-10T08:27:22Z</dcterms:created>
  <dcterms:modified xsi:type="dcterms:W3CDTF">2018-09-07T08:00:48Z</dcterms:modified>
  <cp:category/>
  <cp:version/>
  <cp:contentType/>
  <cp:contentStatus/>
</cp:coreProperties>
</file>