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8516" windowHeight="7716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<sst xmlns="http://schemas.openxmlformats.org/spreadsheetml/2006/main" count="78" uniqueCount="40">
  <si>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</si>
  <si>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</si>
  <si>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</si>
  <si>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</si>
  <si>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</si>
  <si>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</si>
  <si>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</si>
  <si>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</si>
  <si>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</si>
  <si>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-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</si>
  <si>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</si>
  <si>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</si>
  <si>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</si>
  <si>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</si>
  <si>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</si>
  <si>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</si>
  <si>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</si>
  <si>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</si>
  <si>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</si>
  <si>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</si>
  <si>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</si>
  <si>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</si>
  <si>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</si>
  <si>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</si>
  <si>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</si>
  <si>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</si>
  <si>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</si>
  <si>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</si>
  <si>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</si>
  <si>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</si>
  <si>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</si>
  <si>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</si>
  <si>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</si>
  <si>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 xml:space="preserve">  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</si>
  <si>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</si>
  <si>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</si>
  <si>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</si>
  <si>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о взаимной торговле со странами Евразийского экономического союза (ЕАЭС) - с Республикой Беларусь, Республикой  Казахстан, Республикой Армения и Киргизской  Республикой (начиная с августа 2015 г.).</t>
    </r>
  </si>
  <si>
    <t xml:space="preserve">       -</t>
  </si>
  <si>
    <t>Экспорт и импорт Российской Федерации рыбы, рыбопродуктов и морепродуктов за январь-апрель 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</si>
</sst>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9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16" fontId="4" fillId="0" borderId="0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Border="1" applyAlignment="1">
      <alignment horizontal="right"/>
      <protection/>
    </xf>
    <xf numFmtId="0" fontId="10" fillId="0" borderId="12" xfId="53" applyFont="1" applyBorder="1" applyAlignment="1">
      <alignment wrapText="1"/>
      <protection/>
    </xf>
    <xf numFmtId="164" fontId="11" fillId="0" borderId="12" xfId="53" applyNumberFormat="1" applyFont="1" applyFill="1" applyBorder="1" applyAlignment="1">
      <alignment horizontal="right"/>
      <protection/>
    </xf>
    <xf numFmtId="1" fontId="11" fillId="0" borderId="13" xfId="53" applyNumberFormat="1" applyFont="1" applyFill="1" applyBorder="1" applyAlignment="1">
      <alignment horizontal="right"/>
      <protection/>
    </xf>
    <xf numFmtId="164" fontId="10" fillId="0" borderId="12" xfId="53" applyNumberFormat="1" applyFont="1" applyBorder="1" applyAlignment="1">
      <alignment horizontal="right"/>
      <protection/>
    </xf>
    <xf numFmtId="1" fontId="10" fillId="0" borderId="13" xfId="53" applyNumberFormat="1" applyFont="1" applyFill="1" applyBorder="1" applyAlignment="1">
      <alignment horizontal="right"/>
      <protection/>
    </xf>
    <xf numFmtId="0" fontId="10" fillId="0" borderId="13" xfId="53" applyFont="1" applyBorder="1">
      <alignment/>
      <protection/>
    </xf>
    <xf numFmtId="0" fontId="6" fillId="0" borderId="13" xfId="53" applyFont="1" applyBorder="1">
      <alignment/>
      <protection/>
    </xf>
    <xf numFmtId="164" fontId="3" fillId="0" borderId="13" xfId="53" applyNumberFormat="1" applyFont="1" applyFill="1" applyBorder="1">
      <alignment/>
      <protection/>
    </xf>
    <xf numFmtId="164" fontId="6" fillId="0" borderId="13" xfId="53" applyNumberFormat="1" applyFont="1" applyBorder="1">
      <alignment/>
      <protection/>
    </xf>
    <xf numFmtId="49" fontId="6" fillId="0" borderId="13" xfId="53" applyNumberFormat="1" applyFont="1" applyBorder="1" applyAlignment="1">
      <alignment horizontal="right"/>
      <protection/>
    </xf>
    <xf numFmtId="164" fontId="3" fillId="0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Fill="1" applyBorder="1" applyAlignment="1">
      <alignment horizontal="right"/>
      <protection/>
    </xf>
    <xf numFmtId="164" fontId="3" fillId="24" borderId="13" xfId="53" applyNumberFormat="1" applyFont="1" applyFill="1" applyBorder="1" applyAlignment="1">
      <alignment horizontal="right"/>
      <protection/>
    </xf>
    <xf numFmtId="0" fontId="10" fillId="0" borderId="13" xfId="53" applyFont="1" applyBorder="1" applyAlignment="1">
      <alignment wrapText="1"/>
      <protection/>
    </xf>
    <xf numFmtId="0" fontId="6" fillId="0" borderId="13" xfId="53" applyFont="1" applyBorder="1" applyAlignment="1">
      <alignment wrapText="1"/>
      <protection/>
    </xf>
    <xf numFmtId="0" fontId="6" fillId="0" borderId="14" xfId="53" applyFont="1" applyBorder="1">
      <alignment/>
      <protection/>
    </xf>
    <xf numFmtId="0" fontId="6" fillId="0" borderId="14" xfId="53" applyFont="1" applyBorder="1" applyAlignment="1">
      <alignment wrapText="1"/>
      <protection/>
    </xf>
    <xf numFmtId="1" fontId="3" fillId="0" borderId="13" xfId="53" applyNumberFormat="1" applyFont="1" applyFill="1" applyBorder="1">
      <alignment/>
      <protection/>
    </xf>
    <xf numFmtId="1" fontId="3" fillId="0" borderId="13" xfId="53" applyNumberFormat="1" applyFont="1" applyFill="1" applyBorder="1" applyAlignment="1">
      <alignment horizontal="right"/>
      <protection/>
    </xf>
    <xf numFmtId="2" fontId="3" fillId="0" borderId="13" xfId="53" applyNumberFormat="1" applyFont="1" applyFill="1" applyBorder="1" applyAlignment="1">
      <alignment horizontal="right"/>
      <protection/>
    </xf>
    <xf numFmtId="1" fontId="6" fillId="0" borderId="13" xfId="53" applyNumberFormat="1" applyFont="1" applyFill="1" applyBorder="1" applyAlignment="1">
      <alignment horizontal="right"/>
      <protection/>
    </xf>
    <xf numFmtId="2" fontId="6" fillId="0" borderId="13" xfId="53" applyNumberFormat="1" applyFont="1" applyFill="1" applyBorder="1" applyAlignment="1">
      <alignment horizontal="right"/>
      <protection/>
    </xf>
    <xf numFmtId="0" fontId="6" fillId="0" borderId="15" xfId="52" applyFont="1" applyBorder="1" applyAlignment="1">
      <alignment horizontal="left" wrapText="1"/>
      <protection/>
    </xf>
    <xf numFmtId="0" fontId="6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0" fontId="6" fillId="0" borderId="21" xfId="53" applyFont="1" applyFill="1" applyBorder="1" applyAlignment="1">
      <alignment horizontal="center"/>
      <protection/>
    </xf>
    <xf numFmtId="0" fontId="6" fillId="0" borderId="22" xfId="53" applyFont="1" applyFill="1" applyBorder="1" applyAlignment="1">
      <alignment horizontal="center"/>
      <protection/>
    </xf>
    <xf numFmtId="0" fontId="6" fillId="0" borderId="20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6" fillId="0" borderId="22" xfId="53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U17" sqref="U17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8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7.66015625" style="1" customWidth="1"/>
    <col min="10" max="10" width="11" style="1" bestFit="1" customWidth="1"/>
    <col min="11" max="11" width="9.66015625" style="1" bestFit="1" customWidth="1"/>
    <col min="12" max="12" width="8.5" style="1" customWidth="1"/>
    <col min="13" max="13" width="11.16015625" style="1" customWidth="1"/>
    <col min="14" max="14" width="10" style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7.25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3.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34" t="s">
        <v>34</v>
      </c>
      <c r="B4" s="35" t="s">
        <v>0</v>
      </c>
      <c r="C4" s="36" t="s">
        <v>1</v>
      </c>
      <c r="D4" s="36"/>
      <c r="E4" s="36"/>
      <c r="F4" s="36"/>
      <c r="G4" s="36"/>
      <c r="H4" s="36"/>
      <c r="I4" s="37" t="s">
        <v>35</v>
      </c>
      <c r="J4" s="38"/>
      <c r="K4" s="39"/>
      <c r="L4" s="37" t="s">
        <v>2</v>
      </c>
      <c r="M4" s="38"/>
      <c r="N4" s="38"/>
      <c r="O4" s="38"/>
      <c r="P4" s="38"/>
      <c r="Q4" s="39"/>
    </row>
    <row r="5" spans="1:17" ht="19.5" customHeight="1">
      <c r="A5" s="34"/>
      <c r="B5" s="35"/>
      <c r="C5" s="36"/>
      <c r="D5" s="36"/>
      <c r="E5" s="36"/>
      <c r="F5" s="36"/>
      <c r="G5" s="36"/>
      <c r="H5" s="36"/>
      <c r="I5" s="40"/>
      <c r="J5" s="41"/>
      <c r="K5" s="42"/>
      <c r="L5" s="40"/>
      <c r="M5" s="41"/>
      <c r="N5" s="41"/>
      <c r="O5" s="41"/>
      <c r="P5" s="41"/>
      <c r="Q5" s="42"/>
    </row>
    <row r="6" spans="1:17" ht="12.75">
      <c r="A6" s="34"/>
      <c r="B6" s="35"/>
      <c r="C6" s="43" t="s">
        <v>3</v>
      </c>
      <c r="D6" s="43"/>
      <c r="E6" s="43"/>
      <c r="F6" s="43" t="s">
        <v>4</v>
      </c>
      <c r="G6" s="43"/>
      <c r="H6" s="43"/>
      <c r="I6" s="44" t="s">
        <v>3</v>
      </c>
      <c r="J6" s="45"/>
      <c r="K6" s="46"/>
      <c r="L6" s="47" t="s">
        <v>3</v>
      </c>
      <c r="M6" s="48"/>
      <c r="N6" s="49"/>
      <c r="O6" s="47" t="s">
        <v>4</v>
      </c>
      <c r="P6" s="48"/>
      <c r="Q6" s="49"/>
    </row>
    <row r="7" spans="1:17" ht="70.5" customHeight="1">
      <c r="A7" s="34"/>
      <c r="B7" s="35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26.25">
      <c r="A8" s="8" t="s">
        <v>8</v>
      </c>
      <c r="B8" s="9" t="s">
        <v>31</v>
      </c>
      <c r="C8" s="10"/>
      <c r="D8" s="11">
        <v>823688.7</v>
      </c>
      <c r="E8" s="10"/>
      <c r="F8" s="10"/>
      <c r="G8" s="11">
        <v>386734.4</v>
      </c>
      <c r="H8" s="10"/>
      <c r="I8" s="10"/>
      <c r="J8" s="11">
        <v>262636.5</v>
      </c>
      <c r="K8" s="10"/>
      <c r="L8" s="12"/>
      <c r="M8" s="13">
        <v>1086326</v>
      </c>
      <c r="N8" s="12"/>
      <c r="O8" s="10"/>
      <c r="P8" s="11">
        <f>G8</f>
        <v>386734.4</v>
      </c>
      <c r="Q8" s="10"/>
    </row>
    <row r="9" spans="1:17" ht="12.75">
      <c r="A9" s="14"/>
      <c r="B9" s="15" t="s">
        <v>10</v>
      </c>
      <c r="C9" s="16"/>
      <c r="D9" s="11"/>
      <c r="E9" s="16"/>
      <c r="F9" s="16"/>
      <c r="G9" s="11"/>
      <c r="H9" s="26"/>
      <c r="I9" s="26"/>
      <c r="J9" s="27"/>
      <c r="K9" s="26"/>
      <c r="L9" s="17"/>
      <c r="M9" s="29"/>
      <c r="N9" s="17"/>
      <c r="O9" s="16"/>
      <c r="P9" s="27"/>
      <c r="Q9" s="26"/>
    </row>
    <row r="10" spans="1:17" ht="12.75">
      <c r="A10" s="18" t="s">
        <v>11</v>
      </c>
      <c r="B10" s="15" t="s">
        <v>12</v>
      </c>
      <c r="C10" s="28">
        <f>21.8/1000</f>
        <v>0.0218</v>
      </c>
      <c r="D10" s="19">
        <v>21.4</v>
      </c>
      <c r="E10" s="19" t="s">
        <v>36</v>
      </c>
      <c r="F10" s="28">
        <f>35.5/1000</f>
        <v>0.0355</v>
      </c>
      <c r="G10" s="19">
        <v>551.5</v>
      </c>
      <c r="H10" s="19" t="s">
        <v>36</v>
      </c>
      <c r="I10" s="27" t="s">
        <v>32</v>
      </c>
      <c r="J10" s="19" t="s">
        <v>32</v>
      </c>
      <c r="K10" s="19" t="s">
        <v>9</v>
      </c>
      <c r="L10" s="30">
        <f>C10</f>
        <v>0.0218</v>
      </c>
      <c r="M10" s="20">
        <f>D10</f>
        <v>21.4</v>
      </c>
      <c r="N10" s="19" t="s">
        <v>36</v>
      </c>
      <c r="O10" s="28">
        <f aca="true" t="shared" si="0" ref="O10:P17">F10</f>
        <v>0.0355</v>
      </c>
      <c r="P10" s="19">
        <f t="shared" si="0"/>
        <v>551.5</v>
      </c>
      <c r="Q10" s="19" t="s">
        <v>36</v>
      </c>
    </row>
    <row r="11" spans="1:17" ht="12.75">
      <c r="A11" s="18" t="s">
        <v>13</v>
      </c>
      <c r="B11" s="15" t="s">
        <v>14</v>
      </c>
      <c r="C11" s="19">
        <f>359.3/1000</f>
        <v>0.3593</v>
      </c>
      <c r="D11" s="19">
        <f>360.4</f>
        <v>360.4</v>
      </c>
      <c r="E11" s="19" t="s">
        <v>36</v>
      </c>
      <c r="F11" s="19">
        <f>6534.4/1000</f>
        <v>6.5344</v>
      </c>
      <c r="G11" s="19">
        <v>44049.1</v>
      </c>
      <c r="H11" s="19">
        <f aca="true" t="shared" si="1" ref="H11:H16">G11/F11</f>
        <v>6741.108594515181</v>
      </c>
      <c r="I11" s="19" t="s">
        <v>32</v>
      </c>
      <c r="J11" s="19" t="s">
        <v>32</v>
      </c>
      <c r="K11" s="19" t="s">
        <v>38</v>
      </c>
      <c r="L11" s="20">
        <f>C11</f>
        <v>0.3593</v>
      </c>
      <c r="M11" s="20">
        <f>D11</f>
        <v>360.4</v>
      </c>
      <c r="N11" s="19" t="s">
        <v>36</v>
      </c>
      <c r="O11" s="19">
        <f t="shared" si="0"/>
        <v>6.5344</v>
      </c>
      <c r="P11" s="19">
        <f t="shared" si="0"/>
        <v>44049.1</v>
      </c>
      <c r="Q11" s="19">
        <f>P11/O11</f>
        <v>6741.108594515181</v>
      </c>
    </row>
    <row r="12" spans="1:17" ht="12.75">
      <c r="A12" s="18" t="s">
        <v>15</v>
      </c>
      <c r="B12" s="15" t="s">
        <v>16</v>
      </c>
      <c r="C12" s="19">
        <f>434072.9/1000</f>
        <v>434.0729</v>
      </c>
      <c r="D12" s="19">
        <v>557782.1</v>
      </c>
      <c r="E12" s="19">
        <f aca="true" t="shared" si="2" ref="E12:E17">D12/C12</f>
        <v>1284.9963681215759</v>
      </c>
      <c r="F12" s="19">
        <f>98112.5/1000</f>
        <v>98.1125</v>
      </c>
      <c r="G12" s="19">
        <v>198374.6</v>
      </c>
      <c r="H12" s="19">
        <f t="shared" si="1"/>
        <v>2021.909542616894</v>
      </c>
      <c r="I12" s="19">
        <f>114493.1/1000</f>
        <v>114.49310000000001</v>
      </c>
      <c r="J12" s="19">
        <v>183418.7</v>
      </c>
      <c r="K12" s="19">
        <f>J12/I12</f>
        <v>1602.0065838028665</v>
      </c>
      <c r="L12" s="20">
        <f>C12+I12</f>
        <v>548.566</v>
      </c>
      <c r="M12" s="20">
        <f>D12+J12</f>
        <v>741200.8</v>
      </c>
      <c r="N12" s="19">
        <f aca="true" t="shared" si="3" ref="N12:N19">M12/L12</f>
        <v>1351.1606625273896</v>
      </c>
      <c r="O12" s="19">
        <f t="shared" si="0"/>
        <v>98.1125</v>
      </c>
      <c r="P12" s="19">
        <f t="shared" si="0"/>
        <v>198374.6</v>
      </c>
      <c r="Q12" s="19">
        <f aca="true" t="shared" si="4" ref="Q12:Q20">P12/O12</f>
        <v>2021.909542616894</v>
      </c>
    </row>
    <row r="13" spans="1:17" ht="12.75">
      <c r="A13" s="18" t="s">
        <v>17</v>
      </c>
      <c r="B13" s="15" t="s">
        <v>18</v>
      </c>
      <c r="C13" s="19">
        <f>40592.4/1000</f>
        <v>40.592400000000005</v>
      </c>
      <c r="D13" s="19">
        <v>120607.4</v>
      </c>
      <c r="E13" s="19">
        <f t="shared" si="2"/>
        <v>2971.1817975778713</v>
      </c>
      <c r="F13" s="19">
        <f>15465.7/1000</f>
        <v>15.4657</v>
      </c>
      <c r="G13" s="19">
        <v>39781.5</v>
      </c>
      <c r="H13" s="19">
        <f t="shared" si="1"/>
        <v>2572.240506410961</v>
      </c>
      <c r="I13" s="19">
        <f>13556.4/1000</f>
        <v>13.5564</v>
      </c>
      <c r="J13" s="19">
        <v>78956.9</v>
      </c>
      <c r="K13" s="19">
        <f>J13/I13</f>
        <v>5824.326517364491</v>
      </c>
      <c r="L13" s="20">
        <v>54.2</v>
      </c>
      <c r="M13" s="20">
        <f>D13+J13</f>
        <v>199564.3</v>
      </c>
      <c r="N13" s="19">
        <f t="shared" si="3"/>
        <v>3681.9981549815493</v>
      </c>
      <c r="O13" s="19">
        <f t="shared" si="0"/>
        <v>15.4657</v>
      </c>
      <c r="P13" s="19">
        <f t="shared" si="0"/>
        <v>39781.5</v>
      </c>
      <c r="Q13" s="19">
        <f t="shared" si="4"/>
        <v>2572.240506410961</v>
      </c>
    </row>
    <row r="14" spans="1:17" ht="12.75">
      <c r="A14" s="18" t="s">
        <v>19</v>
      </c>
      <c r="B14" s="15" t="s">
        <v>20</v>
      </c>
      <c r="C14" s="19">
        <f>1770/1000</f>
        <v>1.77</v>
      </c>
      <c r="D14" s="19">
        <v>8390.5</v>
      </c>
      <c r="E14" s="19">
        <f t="shared" si="2"/>
        <v>4740.395480225989</v>
      </c>
      <c r="F14" s="19">
        <f>6227.8/1000</f>
        <v>6.2278</v>
      </c>
      <c r="G14" s="19">
        <v>30573.8</v>
      </c>
      <c r="H14" s="19">
        <f t="shared" si="1"/>
        <v>4909.24564051511</v>
      </c>
      <c r="I14" s="28">
        <f>44/1000</f>
        <v>0.044</v>
      </c>
      <c r="J14" s="19">
        <v>260.9</v>
      </c>
      <c r="K14" s="19">
        <f>J14/I14</f>
        <v>5929.545454545454</v>
      </c>
      <c r="L14" s="20">
        <f>C14+I14</f>
        <v>1.814</v>
      </c>
      <c r="M14" s="20">
        <f>D14+J14</f>
        <v>8651.4</v>
      </c>
      <c r="N14" s="19">
        <f t="shared" si="3"/>
        <v>4769.239250275634</v>
      </c>
      <c r="O14" s="19">
        <f t="shared" si="0"/>
        <v>6.2278</v>
      </c>
      <c r="P14" s="19">
        <f t="shared" si="0"/>
        <v>30573.8</v>
      </c>
      <c r="Q14" s="19">
        <f t="shared" si="4"/>
        <v>4909.24564051511</v>
      </c>
    </row>
    <row r="15" spans="1:17" ht="12.75">
      <c r="A15" s="18" t="s">
        <v>21</v>
      </c>
      <c r="B15" s="15" t="s">
        <v>22</v>
      </c>
      <c r="C15" s="19">
        <f>14495.8/1000</f>
        <v>14.4958</v>
      </c>
      <c r="D15" s="19">
        <v>122253.4</v>
      </c>
      <c r="E15" s="19">
        <f t="shared" si="2"/>
        <v>8433.71183377254</v>
      </c>
      <c r="F15" s="19">
        <f>9131/1000</f>
        <v>9.131</v>
      </c>
      <c r="G15" s="19">
        <v>55302.6</v>
      </c>
      <c r="H15" s="19">
        <f t="shared" si="1"/>
        <v>6056.576497645384</v>
      </c>
      <c r="I15" s="28" t="s">
        <v>32</v>
      </c>
      <c r="J15" s="19" t="s">
        <v>32</v>
      </c>
      <c r="K15" s="19" t="s">
        <v>32</v>
      </c>
      <c r="L15" s="20">
        <f aca="true" t="shared" si="5" ref="L15:M17">C15</f>
        <v>14.4958</v>
      </c>
      <c r="M15" s="20">
        <f t="shared" si="5"/>
        <v>122253.4</v>
      </c>
      <c r="N15" s="19">
        <f t="shared" si="3"/>
        <v>8433.71183377254</v>
      </c>
      <c r="O15" s="19">
        <f t="shared" si="0"/>
        <v>9.131</v>
      </c>
      <c r="P15" s="19">
        <f t="shared" si="0"/>
        <v>55302.6</v>
      </c>
      <c r="Q15" s="19">
        <f t="shared" si="4"/>
        <v>6056.576497645384</v>
      </c>
    </row>
    <row r="16" spans="1:17" ht="12.75">
      <c r="A16" s="18" t="s">
        <v>23</v>
      </c>
      <c r="B16" s="15" t="s">
        <v>24</v>
      </c>
      <c r="C16" s="19">
        <f>1995.1/1000</f>
        <v>1.9950999999999999</v>
      </c>
      <c r="D16" s="19">
        <v>7324.7</v>
      </c>
      <c r="E16" s="19">
        <f t="shared" si="2"/>
        <v>3671.3447947471304</v>
      </c>
      <c r="F16" s="19">
        <f>6628.1/1000</f>
        <v>6.628100000000001</v>
      </c>
      <c r="G16" s="19">
        <v>18022.2</v>
      </c>
      <c r="H16" s="19">
        <f t="shared" si="1"/>
        <v>2719.05976071574</v>
      </c>
      <c r="I16" s="28" t="s">
        <v>32</v>
      </c>
      <c r="J16" s="19" t="s">
        <v>32</v>
      </c>
      <c r="K16" s="19" t="s">
        <v>32</v>
      </c>
      <c r="L16" s="20">
        <f t="shared" si="5"/>
        <v>1.9950999999999999</v>
      </c>
      <c r="M16" s="20">
        <f t="shared" si="5"/>
        <v>7324.7</v>
      </c>
      <c r="N16" s="19">
        <f t="shared" si="3"/>
        <v>3671.3447947471304</v>
      </c>
      <c r="O16" s="19">
        <f t="shared" si="0"/>
        <v>6.628100000000001</v>
      </c>
      <c r="P16" s="19">
        <f t="shared" si="0"/>
        <v>18022.2</v>
      </c>
      <c r="Q16" s="19">
        <f t="shared" si="4"/>
        <v>2719.05976071574</v>
      </c>
    </row>
    <row r="17" spans="1:17" ht="12.75">
      <c r="A17" s="18" t="s">
        <v>25</v>
      </c>
      <c r="B17" s="15" t="s">
        <v>26</v>
      </c>
      <c r="C17" s="19">
        <f>3378.3/1000</f>
        <v>3.3783000000000003</v>
      </c>
      <c r="D17" s="19">
        <v>6948.8</v>
      </c>
      <c r="E17" s="19">
        <f t="shared" si="2"/>
        <v>2056.8925199064615</v>
      </c>
      <c r="F17" s="28">
        <f>5.9/1000</f>
        <v>0.005900000000000001</v>
      </c>
      <c r="G17" s="19">
        <v>79.2</v>
      </c>
      <c r="H17" s="19" t="s">
        <v>36</v>
      </c>
      <c r="I17" s="28" t="s">
        <v>32</v>
      </c>
      <c r="J17" s="19" t="s">
        <v>33</v>
      </c>
      <c r="K17" s="28" t="s">
        <v>32</v>
      </c>
      <c r="L17" s="20">
        <f t="shared" si="5"/>
        <v>3.3783000000000003</v>
      </c>
      <c r="M17" s="20">
        <f t="shared" si="5"/>
        <v>6948.8</v>
      </c>
      <c r="N17" s="19">
        <f t="shared" si="3"/>
        <v>2056.8925199064615</v>
      </c>
      <c r="O17" s="28">
        <f t="shared" si="0"/>
        <v>0.005900000000000001</v>
      </c>
      <c r="P17" s="19">
        <f t="shared" si="0"/>
        <v>79.2</v>
      </c>
      <c r="Q17" s="19" t="s">
        <v>36</v>
      </c>
    </row>
    <row r="18" spans="1:17" ht="39">
      <c r="A18" s="18"/>
      <c r="B18" s="22" t="s">
        <v>27</v>
      </c>
      <c r="C18" s="16"/>
      <c r="D18" s="16"/>
      <c r="E18" s="19"/>
      <c r="F18" s="16"/>
      <c r="G18" s="16"/>
      <c r="H18" s="28"/>
      <c r="I18" s="27"/>
      <c r="J18" s="19"/>
      <c r="K18" s="21"/>
      <c r="L18" s="20"/>
      <c r="M18" s="20"/>
      <c r="N18" s="19"/>
      <c r="O18" s="19"/>
      <c r="P18" s="19"/>
      <c r="Q18" s="19"/>
    </row>
    <row r="19" spans="1:17" ht="26.25">
      <c r="A19" s="15">
        <v>1604</v>
      </c>
      <c r="B19" s="23" t="s">
        <v>28</v>
      </c>
      <c r="C19" s="16">
        <f>4655.1/1000</f>
        <v>4.6551</v>
      </c>
      <c r="D19" s="16">
        <v>9131.8</v>
      </c>
      <c r="E19" s="19">
        <f>D19/C19</f>
        <v>1961.676440892784</v>
      </c>
      <c r="F19" s="16">
        <f>18531.3/1000</f>
        <v>18.531299999999998</v>
      </c>
      <c r="G19" s="16">
        <v>45647.6</v>
      </c>
      <c r="H19" s="19">
        <f>G19/F19</f>
        <v>2463.2702508728476</v>
      </c>
      <c r="I19" s="28">
        <f>22.2/1000</f>
        <v>0.0222</v>
      </c>
      <c r="J19" s="19">
        <v>57.7</v>
      </c>
      <c r="K19" s="19">
        <f>J19/I19</f>
        <v>2599.099099099099</v>
      </c>
      <c r="L19" s="20">
        <f>C19+I19</f>
        <v>4.6773</v>
      </c>
      <c r="M19" s="20">
        <f>D19+J19</f>
        <v>9189.5</v>
      </c>
      <c r="N19" s="19">
        <f t="shared" si="3"/>
        <v>1964.7018579094777</v>
      </c>
      <c r="O19" s="19">
        <f>F19</f>
        <v>18.531299999999998</v>
      </c>
      <c r="P19" s="19">
        <f>G19</f>
        <v>45647.6</v>
      </c>
      <c r="Q19" s="19">
        <f t="shared" si="4"/>
        <v>2463.2702508728476</v>
      </c>
    </row>
    <row r="20" spans="1:17" ht="39">
      <c r="A20" s="24">
        <v>1605</v>
      </c>
      <c r="B20" s="25" t="s">
        <v>29</v>
      </c>
      <c r="C20" s="16">
        <f>274.6/1000</f>
        <v>0.2746</v>
      </c>
      <c r="D20" s="16">
        <v>2293.1</v>
      </c>
      <c r="E20" s="19" t="s">
        <v>36</v>
      </c>
      <c r="F20" s="16">
        <f>3755.9/1000</f>
        <v>3.7559</v>
      </c>
      <c r="G20" s="16">
        <v>13498.6</v>
      </c>
      <c r="H20" s="19">
        <f>G20/F20</f>
        <v>3593.9721504832396</v>
      </c>
      <c r="I20" s="27" t="s">
        <v>32</v>
      </c>
      <c r="J20" s="19" t="s">
        <v>32</v>
      </c>
      <c r="K20" s="19" t="s">
        <v>9</v>
      </c>
      <c r="L20" s="20">
        <f>C20</f>
        <v>0.2746</v>
      </c>
      <c r="M20" s="20">
        <f>D20</f>
        <v>2293.1</v>
      </c>
      <c r="N20" s="19" t="s">
        <v>36</v>
      </c>
      <c r="O20" s="19">
        <f>F20</f>
        <v>3.7559</v>
      </c>
      <c r="P20" s="19">
        <f>G20</f>
        <v>13498.6</v>
      </c>
      <c r="Q20" s="19">
        <f t="shared" si="4"/>
        <v>3593.9721504832396</v>
      </c>
    </row>
    <row r="21" spans="1:17" ht="30" customHeight="1">
      <c r="A21" s="31" t="s">
        <v>37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8" customHeight="1">
      <c r="A22" s="32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</sheetData>
  <sheetProtection/>
  <mergeCells count="13">
    <mergeCell ref="I6:K6"/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  <mergeCell ref="F6:H6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2016-06-21T11:21:38Z</cp:lastPrinted>
  <dcterms:created xsi:type="dcterms:W3CDTF">2013-01-10T08:27:22Z</dcterms:created>
  <dcterms:modified xsi:type="dcterms:W3CDTF">2016-06-21T11:33:12Z</dcterms:modified>
  <cp:category/>
  <cp:version/>
  <cp:contentType/>
  <cp:contentStatus/>
</cp:coreProperties>
</file>