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68" windowWidth="18504" windowHeight="7884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<sst xmlns="http://schemas.openxmlformats.org/spreadsheetml/2006/main" count="79" uniqueCount="39">
  <si>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</si>
  <si>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</si>
  <si>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Форма №8-ВЭС-рыба (срочная)</t>
    </r>
    <r>
      <rPr>
        <vertAlign val="superscript"/>
        <sz val="10"/>
        <color indexed="8"/>
        <rFont val="Times New Roman"/>
        <family val="1"/>
      </rPr>
      <t>**)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</si>
  <si>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</si>
  <si>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</si>
  <si>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</si>
  <si>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</si>
  <si>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</si>
  <si>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</si>
  <si>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</si>
  <si>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</si>
  <si>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</si>
  <si>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</si>
  <si>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</si>
  <si>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</si>
  <si>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</si>
  <si>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</si>
  <si>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</si>
  <si>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</si>
  <si>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</si>
  <si>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</si>
  <si>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</si>
  <si>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</si>
  <si>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</si>
  <si>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</si>
  <si>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</si>
  <si>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</si>
  <si>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</si>
  <si>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</si>
  <si>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</si>
  <si>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</si>
  <si>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t>…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</si>
  <si>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</si>
  <si>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</si>
  <si>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</si>
  <si>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Экспорт и импорт Российской Федерации рыбы, рыбопродуктов и морепродуктов за январь 2015 г.</t>
  </si>
  <si>
    <t xml:space="preserve">   -</t>
  </si>
  <si>
    <t>Код ТН ЕАЭС</t>
  </si>
  <si>
    <r>
      <t xml:space="preserve">  </t>
    </r>
    <r>
      <rPr>
        <vertAlign val="superscript"/>
        <sz val="10"/>
        <rFont val="Times New Roman"/>
        <family val="1"/>
      </rPr>
      <t xml:space="preserve">*) </t>
    </r>
    <r>
      <rPr>
        <sz val="10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(начиная с 1 января 2015 г.).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</si>
</sst>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Border="1" applyAlignment="1">
      <alignment horizontal="right"/>
      <protection/>
    </xf>
    <xf numFmtId="2" fontId="3" fillId="0" borderId="13" xfId="53" applyNumberFormat="1" applyFont="1" applyFill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3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wrapText="1"/>
      <protection/>
    </xf>
    <xf numFmtId="0" fontId="6" fillId="0" borderId="18" xfId="52" applyFont="1" applyBorder="1" applyAlignment="1">
      <alignment horizontal="center" wrapText="1"/>
      <protection/>
    </xf>
    <xf numFmtId="0" fontId="6" fillId="0" borderId="20" xfId="52" applyFont="1" applyBorder="1" applyAlignment="1">
      <alignment horizontal="center" wrapText="1"/>
      <protection/>
    </xf>
    <xf numFmtId="0" fontId="6" fillId="0" borderId="21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22" xfId="52" applyFont="1" applyBorder="1" applyAlignment="1">
      <alignment horizontal="center" wrapText="1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U7" sqref="U7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1.83203125" style="1" customWidth="1"/>
    <col min="5" max="5" width="8.33203125" style="1" customWidth="1"/>
    <col min="6" max="6" width="7.66015625" style="1" customWidth="1"/>
    <col min="7" max="7" width="12.16015625" style="1" bestFit="1" customWidth="1"/>
    <col min="8" max="8" width="9.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0.66015625" style="1" customWidth="1"/>
    <col min="14" max="14" width="8.83203125" style="1" customWidth="1"/>
    <col min="15" max="15" width="7.83203125" style="1" customWidth="1"/>
    <col min="16" max="16" width="12" style="1" customWidth="1"/>
    <col min="17" max="17" width="9.33203125" style="1" customWidth="1"/>
    <col min="18" max="16384" width="9.16015625" style="1" customWidth="1"/>
  </cols>
  <sheetData>
    <row r="2" spans="1:17" ht="17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>
      <c r="A4" s="39" t="s">
        <v>37</v>
      </c>
      <c r="B4" s="40" t="s">
        <v>0</v>
      </c>
      <c r="C4" s="41" t="s">
        <v>1</v>
      </c>
      <c r="D4" s="41"/>
      <c r="E4" s="41"/>
      <c r="F4" s="41"/>
      <c r="G4" s="41"/>
      <c r="H4" s="41"/>
      <c r="I4" s="42" t="s">
        <v>2</v>
      </c>
      <c r="J4" s="43"/>
      <c r="K4" s="44"/>
      <c r="L4" s="48" t="s">
        <v>3</v>
      </c>
      <c r="M4" s="49"/>
      <c r="N4" s="49"/>
      <c r="O4" s="49"/>
      <c r="P4" s="49"/>
      <c r="Q4" s="50"/>
    </row>
    <row r="5" spans="1:17" ht="19.5" customHeight="1">
      <c r="A5" s="39"/>
      <c r="B5" s="40"/>
      <c r="C5" s="41"/>
      <c r="D5" s="41"/>
      <c r="E5" s="41"/>
      <c r="F5" s="41"/>
      <c r="G5" s="41"/>
      <c r="H5" s="41"/>
      <c r="I5" s="45"/>
      <c r="J5" s="46"/>
      <c r="K5" s="47"/>
      <c r="L5" s="51"/>
      <c r="M5" s="52"/>
      <c r="N5" s="52"/>
      <c r="O5" s="52"/>
      <c r="P5" s="52"/>
      <c r="Q5" s="53"/>
    </row>
    <row r="6" spans="1:17" ht="12.75">
      <c r="A6" s="39"/>
      <c r="B6" s="40"/>
      <c r="C6" s="54" t="s">
        <v>4</v>
      </c>
      <c r="D6" s="54"/>
      <c r="E6" s="54"/>
      <c r="F6" s="54" t="s">
        <v>5</v>
      </c>
      <c r="G6" s="54"/>
      <c r="H6" s="54"/>
      <c r="I6" s="55" t="s">
        <v>4</v>
      </c>
      <c r="J6" s="56"/>
      <c r="K6" s="57"/>
      <c r="L6" s="33" t="s">
        <v>4</v>
      </c>
      <c r="M6" s="34"/>
      <c r="N6" s="35"/>
      <c r="O6" s="33" t="s">
        <v>5</v>
      </c>
      <c r="P6" s="34"/>
      <c r="Q6" s="35"/>
    </row>
    <row r="7" spans="1:17" ht="70.5" customHeight="1">
      <c r="A7" s="39"/>
      <c r="B7" s="40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</row>
    <row r="8" spans="1:17" ht="26.25">
      <c r="A8" s="8" t="s">
        <v>9</v>
      </c>
      <c r="B8" s="9" t="s">
        <v>33</v>
      </c>
      <c r="C8" s="10"/>
      <c r="D8" s="11">
        <v>147139.6</v>
      </c>
      <c r="E8" s="10"/>
      <c r="F8" s="10"/>
      <c r="G8" s="11">
        <v>87876.2</v>
      </c>
      <c r="H8" s="10"/>
      <c r="I8" s="10"/>
      <c r="J8" s="11">
        <v>44174.6</v>
      </c>
      <c r="K8" s="10"/>
      <c r="L8" s="12"/>
      <c r="M8" s="13">
        <v>191315</v>
      </c>
      <c r="N8" s="12"/>
      <c r="O8" s="10"/>
      <c r="P8" s="11">
        <f>G8</f>
        <v>87876.2</v>
      </c>
      <c r="Q8" s="10"/>
    </row>
    <row r="9" spans="1:17" ht="12.75">
      <c r="A9" s="14"/>
      <c r="B9" s="15" t="s">
        <v>11</v>
      </c>
      <c r="C9" s="16"/>
      <c r="D9" s="11"/>
      <c r="E9" s="16"/>
      <c r="F9" s="16"/>
      <c r="G9" s="11"/>
      <c r="H9" s="27"/>
      <c r="I9" s="27"/>
      <c r="J9" s="28"/>
      <c r="K9" s="27"/>
      <c r="L9" s="17"/>
      <c r="M9" s="13"/>
      <c r="N9" s="17"/>
      <c r="O9" s="16"/>
      <c r="P9" s="28"/>
      <c r="Q9" s="27"/>
    </row>
    <row r="10" spans="1:17" ht="12.75">
      <c r="A10" s="18" t="s">
        <v>12</v>
      </c>
      <c r="B10" s="15" t="s">
        <v>13</v>
      </c>
      <c r="C10" s="29" t="s">
        <v>34</v>
      </c>
      <c r="D10" s="19" t="s">
        <v>34</v>
      </c>
      <c r="E10" s="19" t="s">
        <v>34</v>
      </c>
      <c r="F10" s="29">
        <f>0.9/1000</f>
        <v>0.0009</v>
      </c>
      <c r="G10" s="19">
        <v>88</v>
      </c>
      <c r="H10" s="19" t="s">
        <v>31</v>
      </c>
      <c r="I10" s="28" t="s">
        <v>34</v>
      </c>
      <c r="J10" s="19" t="s">
        <v>34</v>
      </c>
      <c r="K10" s="19" t="s">
        <v>10</v>
      </c>
      <c r="L10" s="30" t="str">
        <f>C10</f>
        <v> -</v>
      </c>
      <c r="M10" s="20" t="str">
        <f>D10</f>
        <v> -</v>
      </c>
      <c r="N10" s="19" t="s">
        <v>31</v>
      </c>
      <c r="O10" s="29">
        <f aca="true" t="shared" si="0" ref="O10:O17">F10</f>
        <v>0.0009</v>
      </c>
      <c r="P10" s="19">
        <f aca="true" t="shared" si="1" ref="P10:P17">G10</f>
        <v>88</v>
      </c>
      <c r="Q10" s="19" t="s">
        <v>31</v>
      </c>
    </row>
    <row r="11" spans="1:17" ht="12.75">
      <c r="A11" s="18" t="s">
        <v>14</v>
      </c>
      <c r="B11" s="15" t="s">
        <v>15</v>
      </c>
      <c r="C11" s="29">
        <f>12.1/1000</f>
        <v>0.0121</v>
      </c>
      <c r="D11" s="19">
        <v>47.1</v>
      </c>
      <c r="E11" s="19" t="s">
        <v>31</v>
      </c>
      <c r="F11" s="19">
        <f>1065.3/1000</f>
        <v>1.0653</v>
      </c>
      <c r="G11" s="19">
        <v>7391.5</v>
      </c>
      <c r="H11" s="19">
        <f>G11/F11</f>
        <v>6938.421102036986</v>
      </c>
      <c r="I11" s="29">
        <f>5/1000</f>
        <v>0.005</v>
      </c>
      <c r="J11" s="19">
        <v>4.5</v>
      </c>
      <c r="K11" s="19">
        <f>J11/I11</f>
        <v>900</v>
      </c>
      <c r="L11" s="31">
        <f aca="true" t="shared" si="2" ref="L11:M14">C11+I11</f>
        <v>0.0171</v>
      </c>
      <c r="M11" s="22">
        <f t="shared" si="2"/>
        <v>51.6</v>
      </c>
      <c r="N11" s="19" t="s">
        <v>31</v>
      </c>
      <c r="O11" s="19">
        <f t="shared" si="0"/>
        <v>1.0653</v>
      </c>
      <c r="P11" s="19">
        <f t="shared" si="1"/>
        <v>7391.5</v>
      </c>
      <c r="Q11" s="19">
        <f aca="true" t="shared" si="3" ref="Q11:Q16">P11/O11</f>
        <v>6938.421102036986</v>
      </c>
    </row>
    <row r="12" spans="1:17" ht="12.75">
      <c r="A12" s="18" t="s">
        <v>16</v>
      </c>
      <c r="B12" s="15" t="s">
        <v>17</v>
      </c>
      <c r="C12" s="19">
        <f>90599.8/1000</f>
        <v>90.5998</v>
      </c>
      <c r="D12" s="19">
        <v>99960.5</v>
      </c>
      <c r="E12" s="19">
        <f aca="true" t="shared" si="4" ref="E12:E19">D12/C12</f>
        <v>1103.3192126251934</v>
      </c>
      <c r="F12" s="19">
        <f>16011.5/1000</f>
        <v>16.0115</v>
      </c>
      <c r="G12" s="19">
        <v>35134.1</v>
      </c>
      <c r="H12" s="19">
        <f aca="true" t="shared" si="5" ref="H12:H20">G12/F12</f>
        <v>2194.3040939324856</v>
      </c>
      <c r="I12" s="19">
        <f>27732.5/1000</f>
        <v>27.7325</v>
      </c>
      <c r="J12" s="19">
        <v>35880.3</v>
      </c>
      <c r="K12" s="19">
        <f>J12/I12</f>
        <v>1293.7996935004057</v>
      </c>
      <c r="L12" s="22">
        <f t="shared" si="2"/>
        <v>118.3323</v>
      </c>
      <c r="M12" s="20">
        <f t="shared" si="2"/>
        <v>135840.8</v>
      </c>
      <c r="N12" s="19">
        <f aca="true" t="shared" si="6" ref="N12:N17">M12/L12</f>
        <v>1147.9604469785509</v>
      </c>
      <c r="O12" s="19">
        <f t="shared" si="0"/>
        <v>16.0115</v>
      </c>
      <c r="P12" s="19">
        <f t="shared" si="1"/>
        <v>35134.1</v>
      </c>
      <c r="Q12" s="19">
        <f t="shared" si="3"/>
        <v>2194.3040939324856</v>
      </c>
    </row>
    <row r="13" spans="1:17" ht="12.75">
      <c r="A13" s="18" t="s">
        <v>18</v>
      </c>
      <c r="B13" s="15" t="s">
        <v>19</v>
      </c>
      <c r="C13" s="19">
        <f>4495.4/1000</f>
        <v>4.4954</v>
      </c>
      <c r="D13" s="19">
        <v>25251.6</v>
      </c>
      <c r="E13" s="19">
        <f t="shared" si="4"/>
        <v>5617.208702228945</v>
      </c>
      <c r="F13" s="19">
        <f>9106.3/1000</f>
        <v>9.1063</v>
      </c>
      <c r="G13" s="19">
        <v>22504.1</v>
      </c>
      <c r="H13" s="19">
        <f t="shared" si="5"/>
        <v>2471.2671447239823</v>
      </c>
      <c r="I13" s="19">
        <f>1298.4/1000</f>
        <v>1.2984</v>
      </c>
      <c r="J13" s="19">
        <v>7379.7</v>
      </c>
      <c r="K13" s="19">
        <f>J13/I13</f>
        <v>5683.687615526802</v>
      </c>
      <c r="L13" s="22">
        <f t="shared" si="2"/>
        <v>5.7938</v>
      </c>
      <c r="M13" s="20">
        <f t="shared" si="2"/>
        <v>32631.3</v>
      </c>
      <c r="N13" s="19">
        <f t="shared" si="6"/>
        <v>5632.1067347854605</v>
      </c>
      <c r="O13" s="19">
        <f t="shared" si="0"/>
        <v>9.1063</v>
      </c>
      <c r="P13" s="19">
        <f t="shared" si="1"/>
        <v>22504.1</v>
      </c>
      <c r="Q13" s="19">
        <f t="shared" si="3"/>
        <v>2471.2671447239823</v>
      </c>
    </row>
    <row r="14" spans="1:17" ht="12.75">
      <c r="A14" s="18" t="s">
        <v>20</v>
      </c>
      <c r="B14" s="15" t="s">
        <v>21</v>
      </c>
      <c r="C14" s="19">
        <f>369.6/1000</f>
        <v>0.36960000000000004</v>
      </c>
      <c r="D14" s="19">
        <v>1789.3</v>
      </c>
      <c r="E14" s="19">
        <f t="shared" si="4"/>
        <v>4841.179653679653</v>
      </c>
      <c r="F14" s="19">
        <f>758.8/1000</f>
        <v>0.7587999999999999</v>
      </c>
      <c r="G14" s="19">
        <v>4996.4</v>
      </c>
      <c r="H14" s="19">
        <f t="shared" si="5"/>
        <v>6584.607274644175</v>
      </c>
      <c r="I14" s="19">
        <f>143.2/1000</f>
        <v>0.1432</v>
      </c>
      <c r="J14" s="19">
        <v>910.1</v>
      </c>
      <c r="K14" s="19" t="s">
        <v>31</v>
      </c>
      <c r="L14" s="22">
        <f t="shared" si="2"/>
        <v>0.5128</v>
      </c>
      <c r="M14" s="20">
        <f t="shared" si="2"/>
        <v>2699.4</v>
      </c>
      <c r="N14" s="19">
        <f t="shared" si="6"/>
        <v>5264.040561622464</v>
      </c>
      <c r="O14" s="19">
        <f t="shared" si="0"/>
        <v>0.7587999999999999</v>
      </c>
      <c r="P14" s="19">
        <f t="shared" si="1"/>
        <v>4996.4</v>
      </c>
      <c r="Q14" s="19">
        <f t="shared" si="3"/>
        <v>6584.607274644175</v>
      </c>
    </row>
    <row r="15" spans="1:17" ht="12.75">
      <c r="A15" s="18" t="s">
        <v>22</v>
      </c>
      <c r="B15" s="15" t="s">
        <v>23</v>
      </c>
      <c r="C15" s="19">
        <f>1941.7/1000</f>
        <v>1.9417</v>
      </c>
      <c r="D15" s="19">
        <v>17147.2</v>
      </c>
      <c r="E15" s="19">
        <f t="shared" si="4"/>
        <v>8831.024360096822</v>
      </c>
      <c r="F15" s="19">
        <f>1785.7/1000</f>
        <v>1.7857</v>
      </c>
      <c r="G15" s="19">
        <v>12082.9</v>
      </c>
      <c r="H15" s="19">
        <f t="shared" si="5"/>
        <v>6766.478131825054</v>
      </c>
      <c r="I15" s="29" t="s">
        <v>34</v>
      </c>
      <c r="J15" s="19" t="s">
        <v>34</v>
      </c>
      <c r="K15" s="19" t="s">
        <v>34</v>
      </c>
      <c r="L15" s="22">
        <f aca="true" t="shared" si="7" ref="L15:M17">C15</f>
        <v>1.9417</v>
      </c>
      <c r="M15" s="20">
        <f t="shared" si="7"/>
        <v>17147.2</v>
      </c>
      <c r="N15" s="19">
        <f t="shared" si="6"/>
        <v>8831.024360096822</v>
      </c>
      <c r="O15" s="19">
        <f t="shared" si="0"/>
        <v>1.7857</v>
      </c>
      <c r="P15" s="19">
        <f t="shared" si="1"/>
        <v>12082.9</v>
      </c>
      <c r="Q15" s="19">
        <f t="shared" si="3"/>
        <v>6766.478131825054</v>
      </c>
    </row>
    <row r="16" spans="1:17" ht="12.75">
      <c r="A16" s="18" t="s">
        <v>24</v>
      </c>
      <c r="B16" s="15" t="s">
        <v>25</v>
      </c>
      <c r="C16" s="19">
        <f>1039.9/1000</f>
        <v>1.0399</v>
      </c>
      <c r="D16" s="19">
        <v>1361.4</v>
      </c>
      <c r="E16" s="19">
        <f t="shared" si="4"/>
        <v>1309.164342725262</v>
      </c>
      <c r="F16" s="19">
        <f>2022.4/1000</f>
        <v>2.0224</v>
      </c>
      <c r="G16" s="19">
        <v>5663.4</v>
      </c>
      <c r="H16" s="19">
        <f t="shared" si="5"/>
        <v>2800.336234177215</v>
      </c>
      <c r="I16" s="29" t="s">
        <v>34</v>
      </c>
      <c r="J16" s="19" t="s">
        <v>34</v>
      </c>
      <c r="K16" s="19" t="s">
        <v>34</v>
      </c>
      <c r="L16" s="22">
        <f t="shared" si="7"/>
        <v>1.0399</v>
      </c>
      <c r="M16" s="20">
        <f t="shared" si="7"/>
        <v>1361.4</v>
      </c>
      <c r="N16" s="19">
        <f t="shared" si="6"/>
        <v>1309.164342725262</v>
      </c>
      <c r="O16" s="19">
        <f t="shared" si="0"/>
        <v>2.0224</v>
      </c>
      <c r="P16" s="19">
        <f t="shared" si="1"/>
        <v>5663.4</v>
      </c>
      <c r="Q16" s="19">
        <f t="shared" si="3"/>
        <v>2800.336234177215</v>
      </c>
    </row>
    <row r="17" spans="1:17" ht="12.75">
      <c r="A17" s="18" t="s">
        <v>26</v>
      </c>
      <c r="B17" s="15" t="s">
        <v>27</v>
      </c>
      <c r="C17" s="19">
        <f>815.1/1000</f>
        <v>0.8151</v>
      </c>
      <c r="D17" s="19">
        <v>1582.6</v>
      </c>
      <c r="E17" s="19">
        <f t="shared" si="4"/>
        <v>1941.6022573917307</v>
      </c>
      <c r="F17" s="29">
        <f>0.965/1000</f>
        <v>0.0009649999999999999</v>
      </c>
      <c r="G17" s="19">
        <v>15.9</v>
      </c>
      <c r="H17" s="19" t="s">
        <v>31</v>
      </c>
      <c r="I17" s="29" t="s">
        <v>34</v>
      </c>
      <c r="J17" s="19" t="s">
        <v>36</v>
      </c>
      <c r="K17" s="29" t="s">
        <v>34</v>
      </c>
      <c r="L17" s="22">
        <f t="shared" si="7"/>
        <v>0.8151</v>
      </c>
      <c r="M17" s="20">
        <f t="shared" si="7"/>
        <v>1582.6</v>
      </c>
      <c r="N17" s="19">
        <f t="shared" si="6"/>
        <v>1941.6022573917307</v>
      </c>
      <c r="O17" s="29">
        <f t="shared" si="0"/>
        <v>0.0009649999999999999</v>
      </c>
      <c r="P17" s="19">
        <f t="shared" si="1"/>
        <v>15.9</v>
      </c>
      <c r="Q17" s="19" t="s">
        <v>31</v>
      </c>
    </row>
    <row r="18" spans="1:17" ht="39">
      <c r="A18" s="18"/>
      <c r="B18" s="23" t="s">
        <v>28</v>
      </c>
      <c r="C18" s="16"/>
      <c r="D18" s="16"/>
      <c r="E18" s="19"/>
      <c r="F18" s="16"/>
      <c r="G18" s="16"/>
      <c r="H18" s="19"/>
      <c r="I18" s="28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4" t="s">
        <v>29</v>
      </c>
      <c r="C19" s="16">
        <f>685.5/1000</f>
        <v>0.6855</v>
      </c>
      <c r="D19" s="16">
        <v>5031.5</v>
      </c>
      <c r="E19" s="19">
        <f t="shared" si="4"/>
        <v>7339.897884755653</v>
      </c>
      <c r="F19" s="16">
        <f>4934.2/1000</f>
        <v>4.9342</v>
      </c>
      <c r="G19" s="16">
        <v>9651.4</v>
      </c>
      <c r="H19" s="19">
        <f t="shared" si="5"/>
        <v>1956.0212395119777</v>
      </c>
      <c r="I19" s="29">
        <f>3.9/1000</f>
        <v>0.0039</v>
      </c>
      <c r="J19" s="19">
        <v>11.1</v>
      </c>
      <c r="K19" s="21" t="s">
        <v>31</v>
      </c>
      <c r="L19" s="20">
        <f>C19+I19</f>
        <v>0.6894</v>
      </c>
      <c r="M19" s="20">
        <f>D19+J19</f>
        <v>5042.6</v>
      </c>
      <c r="N19" s="19">
        <f>M19/L19</f>
        <v>7314.476356251814</v>
      </c>
      <c r="O19" s="19">
        <f>F19</f>
        <v>4.9342</v>
      </c>
      <c r="P19" s="19">
        <f>G19</f>
        <v>9651.4</v>
      </c>
      <c r="Q19" s="19">
        <f>P19/O19</f>
        <v>1956.0212395119777</v>
      </c>
    </row>
    <row r="20" spans="1:17" ht="39">
      <c r="A20" s="25">
        <v>1605</v>
      </c>
      <c r="B20" s="26" t="s">
        <v>30</v>
      </c>
      <c r="C20" s="32">
        <f>24.8/1000</f>
        <v>0.0248</v>
      </c>
      <c r="D20" s="16">
        <v>200.4</v>
      </c>
      <c r="E20" s="19" t="s">
        <v>31</v>
      </c>
      <c r="F20" s="16">
        <f>556.7/1000</f>
        <v>0.5567000000000001</v>
      </c>
      <c r="G20" s="16">
        <v>2825.8</v>
      </c>
      <c r="H20" s="19">
        <f t="shared" si="5"/>
        <v>5075.98347404347</v>
      </c>
      <c r="I20" s="28" t="s">
        <v>34</v>
      </c>
      <c r="J20" s="19" t="s">
        <v>34</v>
      </c>
      <c r="K20" s="19" t="s">
        <v>10</v>
      </c>
      <c r="L20" s="30">
        <f>C20</f>
        <v>0.0248</v>
      </c>
      <c r="M20" s="20">
        <f>D20</f>
        <v>200.4</v>
      </c>
      <c r="N20" s="19" t="s">
        <v>31</v>
      </c>
      <c r="O20" s="19">
        <f>F20</f>
        <v>0.5567000000000001</v>
      </c>
      <c r="P20" s="19">
        <f>G20</f>
        <v>2825.8</v>
      </c>
      <c r="Q20" s="19">
        <f>P20/O20</f>
        <v>5075.98347404347</v>
      </c>
    </row>
    <row r="21" spans="1:17" ht="30" customHeight="1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8" customHeight="1">
      <c r="A22" s="37" t="s">
        <v>32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</sheetData>
  <sheetProtection/>
  <mergeCells count="13"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2015-03-26T12:53:21Z</cp:lastPrinted>
  <dcterms:created xsi:type="dcterms:W3CDTF">2013-01-10T08:27:22Z</dcterms:created>
  <dcterms:modified xsi:type="dcterms:W3CDTF">2015-03-26T12:53:24Z</dcterms:modified>
  <cp:category/>
  <cp:version/>
  <cp:contentType/>
  <cp:contentStatus/>
</cp:coreProperties>
</file>