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<sst xmlns="http://schemas.openxmlformats.org/spreadsheetml/2006/main" count="62" uniqueCount="40">
  <si>
    <t>Код ТН ВЭД ТС</t>
  </si>
  <si>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</si>
  <si>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</si>
  <si>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Форма №8-ВЭС-рыба (срочная)</t>
    </r>
    <r>
      <rPr>
        <vertAlign val="superscript"/>
        <sz val="10"/>
        <color indexed="8"/>
        <rFont val="Times New Roman"/>
        <family val="1"/>
      </rPr>
      <t>**)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</si>
  <si>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</si>
  <si>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</si>
  <si>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</si>
  <si>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</si>
  <si>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</si>
  <si>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</si>
  <si>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</si>
  <si>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</si>
  <si>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</si>
  <si>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</si>
  <si>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</si>
  <si>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</si>
  <si>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</si>
  <si>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</si>
  <si>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</si>
  <si>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</si>
  <si>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</si>
  <si>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</si>
  <si>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</si>
  <si>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</si>
  <si>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</si>
  <si>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</si>
  <si>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</si>
  <si>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</si>
  <si>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</si>
  <si>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</si>
  <si>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</si>
  <si>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</si>
  <si>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t>…</t>
  </si>
  <si>
    <r>
      <t xml:space="preserve">  </t>
    </r>
    <r>
      <rPr>
        <vertAlign val="superscript"/>
        <sz val="10"/>
        <rFont val="Times New Roman"/>
        <family val="1"/>
      </rPr>
      <t xml:space="preserve">*) </t>
    </r>
    <r>
      <rPr>
        <sz val="10"/>
        <rFont val="Times New Roman"/>
        <family val="1"/>
      </rPr>
      <t xml:space="preserve">Данные приведены с учетом данных о взаимной торговле с Республикой Беларусь и Республикой  Казахстан. </t>
    </r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</si>
  <si>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</si>
  <si>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</si>
  <si>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</si>
  <si>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</si>
  <si>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 xml:space="preserve"> </t>
  </si>
  <si>
    <t>Экспорт и импорт Российской Федерации рыбы, рыбопродуктов и морепродуктов за январь-декабрь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</si>
</sst>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7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33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3" fillId="0" borderId="18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wrapText="1"/>
      <protection/>
    </xf>
    <xf numFmtId="0" fontId="6" fillId="0" borderId="18" xfId="52" applyFont="1" applyBorder="1" applyAlignment="1">
      <alignment horizontal="center" wrapText="1"/>
      <protection/>
    </xf>
    <xf numFmtId="0" fontId="6" fillId="0" borderId="20" xfId="52" applyFont="1" applyBorder="1" applyAlignment="1">
      <alignment horizontal="center" wrapText="1"/>
      <protection/>
    </xf>
    <xf numFmtId="0" fontId="6" fillId="0" borderId="21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22" xfId="52" applyFont="1" applyBorder="1" applyAlignment="1">
      <alignment horizontal="center" wrapText="1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T6" sqref="T6"/>
    </sheetView>
  </sheetViews>
  <sheetFormatPr defaultColWidth="9.16015625" defaultRowHeight="10.5"/>
  <cols>
    <col min="1" max="1" width="6.5" style="1" customWidth="1"/>
    <col min="2" max="2" width="33.16015625" style="1" customWidth="1"/>
    <col min="3" max="3" width="8" style="1" customWidth="1"/>
    <col min="4" max="4" width="11.83203125" style="1" customWidth="1"/>
    <col min="5" max="5" width="9.66015625" style="1" customWidth="1"/>
    <col min="6" max="6" width="7.66015625" style="1" customWidth="1"/>
    <col min="7" max="7" width="12.16015625" style="1" customWidth="1"/>
    <col min="8" max="8" width="9.5" style="1" customWidth="1"/>
    <col min="9" max="9" width="7.33203125" style="1" customWidth="1"/>
    <col min="10" max="10" width="10.83203125" style="1" bestFit="1" customWidth="1"/>
    <col min="11" max="11" width="8.33203125" style="1" bestFit="1" customWidth="1"/>
    <col min="12" max="12" width="8.16015625" style="1" customWidth="1"/>
    <col min="13" max="13" width="11.83203125" style="1" customWidth="1"/>
    <col min="14" max="14" width="9.5" style="1" customWidth="1"/>
    <col min="15" max="15" width="6.66015625" style="1" customWidth="1"/>
    <col min="16" max="16" width="12.16015625" style="1" customWidth="1"/>
    <col min="17" max="17" width="9.33203125" style="1" customWidth="1"/>
    <col min="18" max="16384" width="9.16015625" style="1" customWidth="1"/>
  </cols>
  <sheetData>
    <row r="2" spans="1:17" ht="18.7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>
      <c r="A4" s="37" t="s">
        <v>0</v>
      </c>
      <c r="B4" s="38" t="s">
        <v>1</v>
      </c>
      <c r="C4" s="39" t="s">
        <v>2</v>
      </c>
      <c r="D4" s="39"/>
      <c r="E4" s="39"/>
      <c r="F4" s="39"/>
      <c r="G4" s="39"/>
      <c r="H4" s="39"/>
      <c r="I4" s="40" t="s">
        <v>3</v>
      </c>
      <c r="J4" s="41"/>
      <c r="K4" s="42"/>
      <c r="L4" s="46" t="s">
        <v>4</v>
      </c>
      <c r="M4" s="47"/>
      <c r="N4" s="47"/>
      <c r="O4" s="47"/>
      <c r="P4" s="47"/>
      <c r="Q4" s="48"/>
    </row>
    <row r="5" spans="1:17" ht="19.5" customHeight="1">
      <c r="A5" s="37"/>
      <c r="B5" s="38"/>
      <c r="C5" s="39"/>
      <c r="D5" s="39"/>
      <c r="E5" s="39"/>
      <c r="F5" s="39"/>
      <c r="G5" s="39"/>
      <c r="H5" s="39"/>
      <c r="I5" s="43"/>
      <c r="J5" s="44"/>
      <c r="K5" s="45"/>
      <c r="L5" s="49"/>
      <c r="M5" s="50"/>
      <c r="N5" s="50"/>
      <c r="O5" s="50"/>
      <c r="P5" s="50"/>
      <c r="Q5" s="51"/>
    </row>
    <row r="6" spans="1:17" ht="12.75">
      <c r="A6" s="37"/>
      <c r="B6" s="38"/>
      <c r="C6" s="52" t="s">
        <v>5</v>
      </c>
      <c r="D6" s="52"/>
      <c r="E6" s="52"/>
      <c r="F6" s="52" t="s">
        <v>6</v>
      </c>
      <c r="G6" s="52"/>
      <c r="H6" s="52"/>
      <c r="I6" s="53" t="s">
        <v>5</v>
      </c>
      <c r="J6" s="54"/>
      <c r="K6" s="55"/>
      <c r="L6" s="31" t="s">
        <v>5</v>
      </c>
      <c r="M6" s="32"/>
      <c r="N6" s="33"/>
      <c r="O6" s="31" t="s">
        <v>6</v>
      </c>
      <c r="P6" s="32"/>
      <c r="Q6" s="33"/>
    </row>
    <row r="7" spans="1:17" ht="70.5" customHeight="1">
      <c r="A7" s="37"/>
      <c r="B7" s="38"/>
      <c r="C7" s="7" t="s">
        <v>7</v>
      </c>
      <c r="D7" s="7" t="s">
        <v>8</v>
      </c>
      <c r="E7" s="7" t="s">
        <v>9</v>
      </c>
      <c r="F7" s="7" t="s">
        <v>7</v>
      </c>
      <c r="G7" s="7" t="s">
        <v>8</v>
      </c>
      <c r="H7" s="7" t="s">
        <v>9</v>
      </c>
      <c r="I7" s="7" t="s">
        <v>7</v>
      </c>
      <c r="J7" s="7" t="s">
        <v>8</v>
      </c>
      <c r="K7" s="7" t="s">
        <v>9</v>
      </c>
      <c r="L7" s="6" t="s">
        <v>7</v>
      </c>
      <c r="M7" s="6" t="s">
        <v>8</v>
      </c>
      <c r="N7" s="7" t="s">
        <v>9</v>
      </c>
      <c r="O7" s="6" t="s">
        <v>7</v>
      </c>
      <c r="P7" s="6" t="s">
        <v>8</v>
      </c>
      <c r="Q7" s="7" t="s">
        <v>9</v>
      </c>
    </row>
    <row r="8" spans="1:17" ht="27" customHeight="1">
      <c r="A8" s="8" t="s">
        <v>10</v>
      </c>
      <c r="B8" s="9" t="s">
        <v>35</v>
      </c>
      <c r="C8" s="10"/>
      <c r="D8" s="11">
        <v>2860048.8</v>
      </c>
      <c r="E8" s="10"/>
      <c r="F8" s="10"/>
      <c r="G8" s="11">
        <v>2554679.9</v>
      </c>
      <c r="H8" s="10"/>
      <c r="I8" s="10"/>
      <c r="J8" s="11">
        <v>746889.6</v>
      </c>
      <c r="K8" s="10"/>
      <c r="L8" s="12"/>
      <c r="M8" s="13">
        <v>3606939</v>
      </c>
      <c r="N8" s="12"/>
      <c r="O8" s="10"/>
      <c r="P8" s="11">
        <f>G8</f>
        <v>2554679.9</v>
      </c>
      <c r="Q8" s="10"/>
    </row>
    <row r="9" spans="1:17" ht="12.75">
      <c r="A9" s="14"/>
      <c r="B9" s="15" t="s">
        <v>12</v>
      </c>
      <c r="C9" s="16"/>
      <c r="D9" s="11"/>
      <c r="E9" s="16"/>
      <c r="F9" s="16"/>
      <c r="G9" s="11"/>
      <c r="H9" s="27"/>
      <c r="I9" s="27"/>
      <c r="J9" s="28"/>
      <c r="K9" s="27"/>
      <c r="L9" s="17"/>
      <c r="M9" s="13"/>
      <c r="N9" s="17"/>
      <c r="O9" s="16"/>
      <c r="P9" s="28"/>
      <c r="Q9" s="27"/>
    </row>
    <row r="10" spans="1:17" ht="12.75">
      <c r="A10" s="18" t="s">
        <v>13</v>
      </c>
      <c r="B10" s="15" t="s">
        <v>14</v>
      </c>
      <c r="C10" s="29">
        <f>7.1/1000</f>
        <v>0.0070999999999999995</v>
      </c>
      <c r="D10" s="19">
        <v>226.2</v>
      </c>
      <c r="E10" s="19" t="s">
        <v>32</v>
      </c>
      <c r="F10" s="19">
        <f>762.2/1000</f>
        <v>0.7622000000000001</v>
      </c>
      <c r="G10" s="19">
        <v>15245.9</v>
      </c>
      <c r="H10" s="19">
        <f>G10/F10</f>
        <v>20002.49278404618</v>
      </c>
      <c r="I10" s="28" t="s">
        <v>36</v>
      </c>
      <c r="J10" s="19" t="s">
        <v>36</v>
      </c>
      <c r="K10" s="19" t="s">
        <v>11</v>
      </c>
      <c r="L10" s="30">
        <f>C10</f>
        <v>0.0070999999999999995</v>
      </c>
      <c r="M10" s="20">
        <f>D10</f>
        <v>226.2</v>
      </c>
      <c r="N10" s="19" t="s">
        <v>32</v>
      </c>
      <c r="O10" s="19">
        <f>F10</f>
        <v>0.7622000000000001</v>
      </c>
      <c r="P10" s="19">
        <f aca="true" t="shared" si="0" ref="O10:P17">G10</f>
        <v>15245.9</v>
      </c>
      <c r="Q10" s="19">
        <f>P10/O10</f>
        <v>20002.49278404618</v>
      </c>
    </row>
    <row r="11" spans="1:17" ht="12.75">
      <c r="A11" s="18" t="s">
        <v>15</v>
      </c>
      <c r="B11" s="15" t="s">
        <v>16</v>
      </c>
      <c r="C11" s="19">
        <f>1522.3/1000</f>
        <v>1.5223</v>
      </c>
      <c r="D11" s="19">
        <v>3840.4</v>
      </c>
      <c r="E11" s="19">
        <f>D11/C11</f>
        <v>2522.7616107206204</v>
      </c>
      <c r="F11" s="19">
        <f>86253.7/1000</f>
        <v>86.2537</v>
      </c>
      <c r="G11" s="19">
        <v>630558.5</v>
      </c>
      <c r="H11" s="19">
        <f>G11/F11</f>
        <v>7310.509578139837</v>
      </c>
      <c r="I11" s="19">
        <f>8967.5/1000</f>
        <v>8.9675</v>
      </c>
      <c r="J11" s="19">
        <v>10083.6</v>
      </c>
      <c r="K11" s="19">
        <f aca="true" t="shared" si="1" ref="K11:K16">J11/I11</f>
        <v>1124.4605519933093</v>
      </c>
      <c r="L11" s="22">
        <f aca="true" t="shared" si="2" ref="L11:M13">C11+I11</f>
        <v>10.489799999999999</v>
      </c>
      <c r="M11" s="22">
        <f t="shared" si="2"/>
        <v>13924</v>
      </c>
      <c r="N11" s="19">
        <f>M11/L11</f>
        <v>1327.384697515682</v>
      </c>
      <c r="O11" s="19">
        <f t="shared" si="0"/>
        <v>86.2537</v>
      </c>
      <c r="P11" s="19">
        <f t="shared" si="0"/>
        <v>630558.5</v>
      </c>
      <c r="Q11" s="19">
        <f aca="true" t="shared" si="3" ref="Q11:Q17">P11/O11</f>
        <v>7310.509578139837</v>
      </c>
    </row>
    <row r="12" spans="1:17" ht="12.75">
      <c r="A12" s="18" t="s">
        <v>17</v>
      </c>
      <c r="B12" s="15" t="s">
        <v>18</v>
      </c>
      <c r="C12" s="19">
        <f>1168736.2/1000</f>
        <v>1168.7362</v>
      </c>
      <c r="D12" s="19">
        <v>1876109.6</v>
      </c>
      <c r="E12" s="19">
        <f aca="true" t="shared" si="4" ref="E12:E20">D12/C12</f>
        <v>1605.2464191662755</v>
      </c>
      <c r="F12" s="19">
        <f>437764.2/1000</f>
        <v>437.7642</v>
      </c>
      <c r="G12" s="19">
        <v>1016853.7</v>
      </c>
      <c r="H12" s="19">
        <f aca="true" t="shared" si="5" ref="H12:H20">G12/F12</f>
        <v>2322.8343021197256</v>
      </c>
      <c r="I12" s="19">
        <f>307685.9/1000</f>
        <v>307.6859</v>
      </c>
      <c r="J12" s="19">
        <v>499681.9</v>
      </c>
      <c r="K12" s="19">
        <f t="shared" si="1"/>
        <v>1623.9999947998917</v>
      </c>
      <c r="L12" s="22">
        <f t="shared" si="2"/>
        <v>1476.4221</v>
      </c>
      <c r="M12" s="22">
        <f t="shared" si="2"/>
        <v>2375791.5</v>
      </c>
      <c r="N12" s="19">
        <f aca="true" t="shared" si="6" ref="N12:N17">M12/L12</f>
        <v>1609.1546584137423</v>
      </c>
      <c r="O12" s="19">
        <f t="shared" si="0"/>
        <v>437.7642</v>
      </c>
      <c r="P12" s="19">
        <f t="shared" si="0"/>
        <v>1016853.7</v>
      </c>
      <c r="Q12" s="19">
        <f t="shared" si="3"/>
        <v>2322.8343021197256</v>
      </c>
    </row>
    <row r="13" spans="1:17" ht="12.75">
      <c r="A13" s="18" t="s">
        <v>19</v>
      </c>
      <c r="B13" s="15" t="s">
        <v>20</v>
      </c>
      <c r="C13" s="19">
        <f>68785/1000</f>
        <v>68.785</v>
      </c>
      <c r="D13" s="19">
        <v>330799.2</v>
      </c>
      <c r="E13" s="19">
        <f t="shared" si="4"/>
        <v>4809.176419277459</v>
      </c>
      <c r="F13" s="19">
        <f>125223.4/1000</f>
        <v>125.2234</v>
      </c>
      <c r="G13" s="19">
        <v>298997.3</v>
      </c>
      <c r="H13" s="19">
        <f t="shared" si="5"/>
        <v>2387.711082752904</v>
      </c>
      <c r="I13" s="19">
        <f>38228.8/1000</f>
        <v>38.2288</v>
      </c>
      <c r="J13" s="19">
        <v>221364.7</v>
      </c>
      <c r="K13" s="19">
        <f t="shared" si="1"/>
        <v>5790.521805549743</v>
      </c>
      <c r="L13" s="22">
        <f t="shared" si="2"/>
        <v>107.0138</v>
      </c>
      <c r="M13" s="22">
        <f t="shared" si="2"/>
        <v>552163.9</v>
      </c>
      <c r="N13" s="19">
        <f t="shared" si="6"/>
        <v>5159.744817958058</v>
      </c>
      <c r="O13" s="19">
        <f t="shared" si="0"/>
        <v>125.2234</v>
      </c>
      <c r="P13" s="19">
        <f t="shared" si="0"/>
        <v>298997.3</v>
      </c>
      <c r="Q13" s="19">
        <f t="shared" si="3"/>
        <v>2387.711082752904</v>
      </c>
    </row>
    <row r="14" spans="1:17" ht="12.75">
      <c r="A14" s="18" t="s">
        <v>21</v>
      </c>
      <c r="B14" s="15" t="s">
        <v>22</v>
      </c>
      <c r="C14" s="19">
        <f>6580/1000</f>
        <v>6.58</v>
      </c>
      <c r="D14" s="19">
        <v>37655</v>
      </c>
      <c r="E14" s="19">
        <f t="shared" si="4"/>
        <v>5722.644376899696</v>
      </c>
      <c r="F14" s="19">
        <f>16462.1/1000</f>
        <v>16.4621</v>
      </c>
      <c r="G14" s="19">
        <v>114989.4</v>
      </c>
      <c r="H14" s="19">
        <f t="shared" si="5"/>
        <v>6985.099106432351</v>
      </c>
      <c r="I14" s="19">
        <f>2758.2/1000</f>
        <v>2.7582</v>
      </c>
      <c r="J14" s="19">
        <v>15461.5</v>
      </c>
      <c r="K14" s="19">
        <f t="shared" si="1"/>
        <v>5605.64861141324</v>
      </c>
      <c r="L14" s="22">
        <v>9.4</v>
      </c>
      <c r="M14" s="22">
        <f>D14+J14</f>
        <v>53116.5</v>
      </c>
      <c r="N14" s="19">
        <f t="shared" si="6"/>
        <v>5650.691489361702</v>
      </c>
      <c r="O14" s="19">
        <f t="shared" si="0"/>
        <v>16.4621</v>
      </c>
      <c r="P14" s="19">
        <f t="shared" si="0"/>
        <v>114989.4</v>
      </c>
      <c r="Q14" s="19">
        <f t="shared" si="3"/>
        <v>6985.099106432351</v>
      </c>
    </row>
    <row r="15" spans="1:17" ht="12.75">
      <c r="A15" s="18" t="s">
        <v>23</v>
      </c>
      <c r="B15" s="15" t="s">
        <v>24</v>
      </c>
      <c r="C15" s="19">
        <f>52686.8/1000</f>
        <v>52.686800000000005</v>
      </c>
      <c r="D15" s="19">
        <v>550449.6</v>
      </c>
      <c r="E15" s="19">
        <f t="shared" si="4"/>
        <v>10447.5807982265</v>
      </c>
      <c r="F15" s="19">
        <f>52114.8/1000</f>
        <v>52.1148</v>
      </c>
      <c r="G15" s="19">
        <v>354101.5</v>
      </c>
      <c r="H15" s="19">
        <f t="shared" si="5"/>
        <v>6794.643748033188</v>
      </c>
      <c r="I15" s="19">
        <f>87.4/1000</f>
        <v>0.0874</v>
      </c>
      <c r="J15" s="19">
        <v>205.5</v>
      </c>
      <c r="K15" s="19">
        <f t="shared" si="1"/>
        <v>2351.258581235698</v>
      </c>
      <c r="L15" s="22">
        <f>C15+I15</f>
        <v>52.77420000000001</v>
      </c>
      <c r="M15" s="22">
        <f>D15+J15</f>
        <v>550655.1</v>
      </c>
      <c r="N15" s="19">
        <f t="shared" si="6"/>
        <v>10434.172379685526</v>
      </c>
      <c r="O15" s="19">
        <f>F15</f>
        <v>52.1148</v>
      </c>
      <c r="P15" s="19">
        <f t="shared" si="0"/>
        <v>354101.5</v>
      </c>
      <c r="Q15" s="19">
        <f t="shared" si="3"/>
        <v>6794.643748033188</v>
      </c>
    </row>
    <row r="16" spans="1:17" ht="12.75">
      <c r="A16" s="18" t="s">
        <v>25</v>
      </c>
      <c r="B16" s="15" t="s">
        <v>26</v>
      </c>
      <c r="C16" s="19">
        <f>19444/1000</f>
        <v>19.444</v>
      </c>
      <c r="D16" s="19">
        <v>43236</v>
      </c>
      <c r="E16" s="19">
        <f t="shared" si="4"/>
        <v>2223.616539806624</v>
      </c>
      <c r="F16" s="19">
        <f>38762.1/1000</f>
        <v>38.7621</v>
      </c>
      <c r="G16" s="19">
        <v>123344.3</v>
      </c>
      <c r="H16" s="19">
        <f t="shared" si="5"/>
        <v>3182.0850779498533</v>
      </c>
      <c r="I16" s="19">
        <f>64.5/1000</f>
        <v>0.0645</v>
      </c>
      <c r="J16" s="19">
        <v>92.4</v>
      </c>
      <c r="K16" s="19">
        <f t="shared" si="1"/>
        <v>1432.5581395348838</v>
      </c>
      <c r="L16" s="22">
        <f>C16+I16</f>
        <v>19.508499999999998</v>
      </c>
      <c r="M16" s="22">
        <f>D16+J16</f>
        <v>43328.4</v>
      </c>
      <c r="N16" s="19">
        <f t="shared" si="6"/>
        <v>2221.0011020837073</v>
      </c>
      <c r="O16" s="19">
        <f t="shared" si="0"/>
        <v>38.7621</v>
      </c>
      <c r="P16" s="19">
        <f t="shared" si="0"/>
        <v>123344.3</v>
      </c>
      <c r="Q16" s="19">
        <f t="shared" si="3"/>
        <v>3182.0850779498533</v>
      </c>
    </row>
    <row r="17" spans="1:17" ht="12.75">
      <c r="A17" s="18" t="s">
        <v>27</v>
      </c>
      <c r="B17" s="15" t="s">
        <v>28</v>
      </c>
      <c r="C17" s="19">
        <f>8097.9/1000</f>
        <v>8.0979</v>
      </c>
      <c r="D17" s="19">
        <v>17733</v>
      </c>
      <c r="E17" s="19">
        <f t="shared" si="4"/>
        <v>2189.826992183159</v>
      </c>
      <c r="F17" s="19">
        <v>0.1</v>
      </c>
      <c r="G17" s="19">
        <v>589.4</v>
      </c>
      <c r="H17" s="19">
        <f t="shared" si="5"/>
        <v>5893.999999999999</v>
      </c>
      <c r="I17" s="29" t="s">
        <v>36</v>
      </c>
      <c r="J17" s="19" t="s">
        <v>37</v>
      </c>
      <c r="K17" s="29" t="s">
        <v>36</v>
      </c>
      <c r="L17" s="22">
        <f>C17</f>
        <v>8.0979</v>
      </c>
      <c r="M17" s="22">
        <f>D17</f>
        <v>17733</v>
      </c>
      <c r="N17" s="19">
        <f t="shared" si="6"/>
        <v>2189.826992183159</v>
      </c>
      <c r="O17" s="19">
        <f t="shared" si="0"/>
        <v>0.1</v>
      </c>
      <c r="P17" s="19">
        <f t="shared" si="0"/>
        <v>589.4</v>
      </c>
      <c r="Q17" s="19">
        <f t="shared" si="3"/>
        <v>5893.999999999999</v>
      </c>
    </row>
    <row r="18" spans="1:17" ht="40.5" customHeight="1">
      <c r="A18" s="18"/>
      <c r="B18" s="23" t="s">
        <v>29</v>
      </c>
      <c r="C18" s="16"/>
      <c r="D18" s="16"/>
      <c r="E18" s="19"/>
      <c r="F18" s="16"/>
      <c r="G18" s="16"/>
      <c r="H18" s="19"/>
      <c r="I18" s="28"/>
      <c r="J18" s="19"/>
      <c r="K18" s="21"/>
      <c r="L18" s="22" t="s">
        <v>38</v>
      </c>
      <c r="M18" s="22"/>
      <c r="N18" s="19"/>
      <c r="O18" s="19"/>
      <c r="P18" s="19"/>
      <c r="Q18" s="19"/>
    </row>
    <row r="19" spans="1:17" ht="25.5">
      <c r="A19" s="15">
        <v>1604</v>
      </c>
      <c r="B19" s="24" t="s">
        <v>30</v>
      </c>
      <c r="C19" s="16">
        <f>20175.4/1000</f>
        <v>20.1754</v>
      </c>
      <c r="D19" s="16">
        <v>52612.3</v>
      </c>
      <c r="E19" s="19">
        <f t="shared" si="4"/>
        <v>2607.7450756862318</v>
      </c>
      <c r="F19" s="16">
        <f>115076.3/1000</f>
        <v>115.0763</v>
      </c>
      <c r="G19" s="16">
        <v>272016.9</v>
      </c>
      <c r="H19" s="19">
        <f t="shared" si="5"/>
        <v>2363.79602055332</v>
      </c>
      <c r="I19" s="19">
        <f>115.9/1000</f>
        <v>0.1159</v>
      </c>
      <c r="J19" s="19">
        <v>403.8</v>
      </c>
      <c r="K19" s="21">
        <f>J19/I19</f>
        <v>3484.0379637618635</v>
      </c>
      <c r="L19" s="22">
        <f>C19+I19</f>
        <v>20.2913</v>
      </c>
      <c r="M19" s="22">
        <f>D19+J19</f>
        <v>53016.100000000006</v>
      </c>
      <c r="N19" s="19">
        <f>M19/L19</f>
        <v>2612.750291997063</v>
      </c>
      <c r="O19" s="19">
        <f>F19</f>
        <v>115.0763</v>
      </c>
      <c r="P19" s="19">
        <f>G19</f>
        <v>272016.9</v>
      </c>
      <c r="Q19" s="19">
        <f>P19/O19</f>
        <v>2363.79602055332</v>
      </c>
    </row>
    <row r="20" spans="1:17" ht="25.5">
      <c r="A20" s="25">
        <v>1605</v>
      </c>
      <c r="B20" s="26" t="s">
        <v>31</v>
      </c>
      <c r="C20" s="16">
        <f>849.7/1000</f>
        <v>0.8497</v>
      </c>
      <c r="D20" s="16">
        <v>6726</v>
      </c>
      <c r="E20" s="19">
        <f t="shared" si="4"/>
        <v>7915.734965281864</v>
      </c>
      <c r="F20" s="16">
        <f>15021.7/1000</f>
        <v>15.021700000000001</v>
      </c>
      <c r="G20" s="16">
        <v>71224.8</v>
      </c>
      <c r="H20" s="19">
        <f t="shared" si="5"/>
        <v>4741.460686872991</v>
      </c>
      <c r="I20" s="28" t="s">
        <v>36</v>
      </c>
      <c r="J20" s="19" t="s">
        <v>36</v>
      </c>
      <c r="K20" s="19" t="s">
        <v>11</v>
      </c>
      <c r="L20" s="22">
        <f>C20</f>
        <v>0.8497</v>
      </c>
      <c r="M20" s="22">
        <f>D20</f>
        <v>6726</v>
      </c>
      <c r="N20" s="19">
        <f>M20/L20</f>
        <v>7915.734965281864</v>
      </c>
      <c r="O20" s="19">
        <f>F20</f>
        <v>15.021700000000001</v>
      </c>
      <c r="P20" s="19">
        <f>G20</f>
        <v>71224.8</v>
      </c>
      <c r="Q20" s="19">
        <f>P20/O20</f>
        <v>4741.460686872991</v>
      </c>
    </row>
    <row r="21" spans="1:17" ht="15.75" customHeight="1">
      <c r="A21" s="34" t="s">
        <v>33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5.75">
      <c r="A22" s="35" t="s">
        <v>34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</sheetData>
  <sheetProtection/>
  <mergeCells count="13">
    <mergeCell ref="C6:E6"/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Свиридова Екатерина Андреевна</cp:lastModifiedBy>
  <cp:lastPrinted>2015-02-26T12:57:02Z</cp:lastPrinted>
  <dcterms:created xsi:type="dcterms:W3CDTF">2013-01-10T08:27:22Z</dcterms:created>
  <dcterms:modified xsi:type="dcterms:W3CDTF">2015-02-26T12:57:08Z</dcterms:modified>
  <cp:category/>
  <cp:version/>
  <cp:contentType/>
  <cp:contentStatus/>
</cp:coreProperties>
</file>