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80" windowHeight="12360" tabRatio="511" activeTab="7"/>
  </bookViews>
  <sheets>
    <sheet name="титул" sheetId="1" r:id="rId1"/>
    <sheet name="ДВБ" sheetId="2" r:id="rId2"/>
    <sheet name="ИТОГ" sheetId="3" state="hidden" r:id="rId3"/>
    <sheet name="АЧБ ВКБ" sheetId="4" r:id="rId4"/>
    <sheet name="СБ ЗБ" sheetId="5" r:id="rId5"/>
    <sheet name="ВСБ ЗСБ" sheetId="6" r:id="rId6"/>
    <sheet name="Байкал" sheetId="7" r:id="rId7"/>
    <sheet name="Лососи тихоокеанские" sheetId="8" r:id="rId8"/>
    <sheet name="Сумма" sheetId="9" r:id="rId9"/>
  </sheets>
  <definedNames>
    <definedName name="_xlnm.Print_Titles" localSheetId="3">'АЧБ ВКБ'!$5:$8</definedName>
    <definedName name="_xlnm.Print_Titles" localSheetId="1">'ДВБ'!$A:$A,'ДВБ'!$1:$6</definedName>
    <definedName name="_xlnm.Print_Titles" localSheetId="2">'ИТОГ'!$A:$A,'ИТОГ'!$3:$6</definedName>
    <definedName name="_xlnm.Print_Titles" localSheetId="7">'Лососи тихоокеанские'!$A:$A</definedName>
    <definedName name="_xlnm.Print_Titles" localSheetId="4">'СБ ЗБ'!$A:$A,'СБ ЗБ'!$5:$13</definedName>
    <definedName name="_xlnm.Print_Area" localSheetId="3">'АЧБ ВКБ'!$A$1:$N$27</definedName>
    <definedName name="_xlnm.Print_Area" localSheetId="5">'ВСБ ЗСБ'!$A$1:$G$12</definedName>
    <definedName name="_xlnm.Print_Area" localSheetId="1">'ДВБ'!$A$1:$AV$70</definedName>
    <definedName name="_xlnm.Print_Area" localSheetId="7">'Лососи тихоокеанские'!$A$1:$AK$20</definedName>
    <definedName name="_xlnm.Print_Area" localSheetId="4">'СБ ЗБ'!$A$1:$U$36</definedName>
    <definedName name="_xlnm.Print_Area" localSheetId="0">'титул'!$A$1:$O$35</definedName>
  </definedNames>
  <calcPr fullCalcOnLoad="1"/>
</workbook>
</file>

<file path=xl/sharedStrings.xml><?xml version="1.0" encoding="utf-8"?>
<sst xmlns="http://schemas.openxmlformats.org/spreadsheetml/2006/main" count="470" uniqueCount="349">
  <si>
    <t>Западно-</t>
  </si>
  <si>
    <t>Северо-</t>
  </si>
  <si>
    <t>Южно-</t>
  </si>
  <si>
    <t>Охотское море</t>
  </si>
  <si>
    <t>Курильская</t>
  </si>
  <si>
    <t>Камчатско-</t>
  </si>
  <si>
    <t>Восточно-</t>
  </si>
  <si>
    <t>Приморье</t>
  </si>
  <si>
    <t>Японское море</t>
  </si>
  <si>
    <t xml:space="preserve">  креветки</t>
  </si>
  <si>
    <t xml:space="preserve">  анфельция</t>
  </si>
  <si>
    <t xml:space="preserve">  кукумария</t>
  </si>
  <si>
    <t>ИТОГО</t>
  </si>
  <si>
    <t xml:space="preserve">           С У М М А Р Н Ы Й   В Ы Л О В   П О   З О Н А М    П Р О М Ы С Л А</t>
  </si>
  <si>
    <t>Исключительная</t>
  </si>
  <si>
    <t>200-мильн</t>
  </si>
  <si>
    <t>Открытая</t>
  </si>
  <si>
    <t>Всего по</t>
  </si>
  <si>
    <t>Внутренние</t>
  </si>
  <si>
    <t>Товарная</t>
  </si>
  <si>
    <t>экономическая</t>
  </si>
  <si>
    <t>приб.воды</t>
  </si>
  <si>
    <t>часть</t>
  </si>
  <si>
    <t>океанам</t>
  </si>
  <si>
    <t>морские</t>
  </si>
  <si>
    <t>пресновод.</t>
  </si>
  <si>
    <t>марикуль-</t>
  </si>
  <si>
    <t>промыш-</t>
  </si>
  <si>
    <t>зона РФ</t>
  </si>
  <si>
    <t>заруб.гос.</t>
  </si>
  <si>
    <t>океана</t>
  </si>
  <si>
    <t>водоемы</t>
  </si>
  <si>
    <t>тура</t>
  </si>
  <si>
    <t>ленности</t>
  </si>
  <si>
    <t xml:space="preserve"> Всего</t>
  </si>
  <si>
    <t xml:space="preserve"> в т.ч.:рыба</t>
  </si>
  <si>
    <t xml:space="preserve">           сельдь</t>
  </si>
  <si>
    <t xml:space="preserve">           салака</t>
  </si>
  <si>
    <t xml:space="preserve">           хамса</t>
  </si>
  <si>
    <t xml:space="preserve">           тюлька</t>
  </si>
  <si>
    <t xml:space="preserve">           сардины</t>
  </si>
  <si>
    <t xml:space="preserve">           сардинелла</t>
  </si>
  <si>
    <t xml:space="preserve">           анчоус</t>
  </si>
  <si>
    <t xml:space="preserve">           треска</t>
  </si>
  <si>
    <t xml:space="preserve">           пикша</t>
  </si>
  <si>
    <t xml:space="preserve">           мерланг</t>
  </si>
  <si>
    <t xml:space="preserve">           хек</t>
  </si>
  <si>
    <t xml:space="preserve">           минтай</t>
  </si>
  <si>
    <t xml:space="preserve">           навага</t>
  </si>
  <si>
    <t xml:space="preserve">           путассу</t>
  </si>
  <si>
    <t xml:space="preserve">           сайка п.тресочка</t>
  </si>
  <si>
    <t xml:space="preserve">           камбалы</t>
  </si>
  <si>
    <t xml:space="preserve">           палтусы</t>
  </si>
  <si>
    <t xml:space="preserve">           мор.окуни</t>
  </si>
  <si>
    <t xml:space="preserve">           берикс</t>
  </si>
  <si>
    <t xml:space="preserve">           сайра</t>
  </si>
  <si>
    <t xml:space="preserve">           ставрида</t>
  </si>
  <si>
    <t xml:space="preserve">           каранкс</t>
  </si>
  <si>
    <t xml:space="preserve">           скумбрия</t>
  </si>
  <si>
    <t xml:space="preserve">           бычки</t>
  </si>
  <si>
    <t xml:space="preserve">           зубатки</t>
  </si>
  <si>
    <t xml:space="preserve">           макрурусы</t>
  </si>
  <si>
    <t xml:space="preserve">           нототении</t>
  </si>
  <si>
    <t xml:space="preserve">           ледяная рыба</t>
  </si>
  <si>
    <t xml:space="preserve">           сквама,желтоперка</t>
  </si>
  <si>
    <t xml:space="preserve">           рыба сабля</t>
  </si>
  <si>
    <t xml:space="preserve">           лемонема</t>
  </si>
  <si>
    <t xml:space="preserve">           терпуг</t>
  </si>
  <si>
    <t xml:space="preserve">           кабан рыба</t>
  </si>
  <si>
    <t xml:space="preserve">           тунцы</t>
  </si>
  <si>
    <t xml:space="preserve">           акулы,скаты</t>
  </si>
  <si>
    <t xml:space="preserve">           песчанка</t>
  </si>
  <si>
    <t xml:space="preserve">           красноглазка</t>
  </si>
  <si>
    <t xml:space="preserve">           клыкач</t>
  </si>
  <si>
    <t xml:space="preserve">           эпигонус</t>
  </si>
  <si>
    <t xml:space="preserve">           мойва</t>
  </si>
  <si>
    <t xml:space="preserve">           угольная</t>
  </si>
  <si>
    <t xml:space="preserve">           лососевые</t>
  </si>
  <si>
    <t xml:space="preserve">           сиговые</t>
  </si>
  <si>
    <t xml:space="preserve">           корюшка</t>
  </si>
  <si>
    <t xml:space="preserve">           миноги</t>
  </si>
  <si>
    <t xml:space="preserve">           угорь</t>
  </si>
  <si>
    <t xml:space="preserve">           осетровые</t>
  </si>
  <si>
    <t xml:space="preserve">           кефаль</t>
  </si>
  <si>
    <t xml:space="preserve">           сазан</t>
  </si>
  <si>
    <t xml:space="preserve">           вобла,тарань</t>
  </si>
  <si>
    <t xml:space="preserve">           лещ</t>
  </si>
  <si>
    <t xml:space="preserve">           судак</t>
  </si>
  <si>
    <t xml:space="preserve">           сом</t>
  </si>
  <si>
    <t xml:space="preserve">           налим</t>
  </si>
  <si>
    <t xml:space="preserve">           щука</t>
  </si>
  <si>
    <t xml:space="preserve">           карп</t>
  </si>
  <si>
    <t xml:space="preserve">           амур</t>
  </si>
  <si>
    <t xml:space="preserve">           толстолобик</t>
  </si>
  <si>
    <t xml:space="preserve">           пр.преснов</t>
  </si>
  <si>
    <t xml:space="preserve">           пр.морские</t>
  </si>
  <si>
    <t xml:space="preserve">           краб камчатский</t>
  </si>
  <si>
    <t xml:space="preserve">           краб синий</t>
  </si>
  <si>
    <t xml:space="preserve">           краб колючий</t>
  </si>
  <si>
    <t xml:space="preserve">           краб равношипный</t>
  </si>
  <si>
    <t xml:space="preserve">           краб коуэзи</t>
  </si>
  <si>
    <t xml:space="preserve">           крабы-стригуны</t>
  </si>
  <si>
    <t xml:space="preserve">           краб волосатый</t>
  </si>
  <si>
    <t xml:space="preserve">           краб мохнаторук.</t>
  </si>
  <si>
    <t xml:space="preserve">           раки</t>
  </si>
  <si>
    <t xml:space="preserve">           креветки</t>
  </si>
  <si>
    <t xml:space="preserve">        моллюски</t>
  </si>
  <si>
    <t xml:space="preserve">           кальмары</t>
  </si>
  <si>
    <t xml:space="preserve">           осьминог</t>
  </si>
  <si>
    <t xml:space="preserve">           мор.гребешок</t>
  </si>
  <si>
    <t xml:space="preserve">           мидии</t>
  </si>
  <si>
    <t xml:space="preserve">           трубач</t>
  </si>
  <si>
    <t xml:space="preserve">           пр.моллюски</t>
  </si>
  <si>
    <t xml:space="preserve">        иглокожие</t>
  </si>
  <si>
    <t xml:space="preserve">           кукумария</t>
  </si>
  <si>
    <t xml:space="preserve">           трепанг</t>
  </si>
  <si>
    <t xml:space="preserve">           мор.ежи</t>
  </si>
  <si>
    <t xml:space="preserve">        водоросли</t>
  </si>
  <si>
    <t xml:space="preserve">           ламинария</t>
  </si>
  <si>
    <t xml:space="preserve">           анфельция</t>
  </si>
  <si>
    <t xml:space="preserve">           фукусы</t>
  </si>
  <si>
    <t xml:space="preserve">           зостера</t>
  </si>
  <si>
    <t xml:space="preserve">        оболочники(асцидия)</t>
  </si>
  <si>
    <t xml:space="preserve">        медузы</t>
  </si>
  <si>
    <t xml:space="preserve">        млекопитающие</t>
  </si>
  <si>
    <t xml:space="preserve">           киты</t>
  </si>
  <si>
    <t xml:space="preserve">           котики</t>
  </si>
  <si>
    <t xml:space="preserve">           тюлени</t>
  </si>
  <si>
    <t xml:space="preserve">           шпрот балт.</t>
  </si>
  <si>
    <t xml:space="preserve">           шпрот черн.</t>
  </si>
  <si>
    <t xml:space="preserve">           ликоды</t>
  </si>
  <si>
    <t xml:space="preserve">           мизиды</t>
  </si>
  <si>
    <t xml:space="preserve">           пинагор</t>
  </si>
  <si>
    <t xml:space="preserve">           килька касп.</t>
  </si>
  <si>
    <t xml:space="preserve">        ракообразные</t>
  </si>
  <si>
    <t xml:space="preserve">           сайда</t>
  </si>
  <si>
    <t xml:space="preserve">           тригла</t>
  </si>
  <si>
    <t xml:space="preserve">           барабуля</t>
  </si>
  <si>
    <t xml:space="preserve">           пиленгас</t>
  </si>
  <si>
    <t xml:space="preserve">           кутум</t>
  </si>
  <si>
    <t xml:space="preserve">           артемия</t>
  </si>
  <si>
    <t>D %</t>
  </si>
  <si>
    <t xml:space="preserve">           менек</t>
  </si>
  <si>
    <t xml:space="preserve">           сырть</t>
  </si>
  <si>
    <t xml:space="preserve">           жерех</t>
  </si>
  <si>
    <t xml:space="preserve">           гамарус</t>
  </si>
  <si>
    <t xml:space="preserve">           рыбец</t>
  </si>
  <si>
    <t>Всего</t>
  </si>
  <si>
    <t>ракообразные</t>
  </si>
  <si>
    <t>моллюски</t>
  </si>
  <si>
    <t>всего</t>
  </si>
  <si>
    <t xml:space="preserve"> Петропавловско-</t>
  </si>
  <si>
    <t>Командорская</t>
  </si>
  <si>
    <t xml:space="preserve"> Карагинская</t>
  </si>
  <si>
    <t>южнее 47 20</t>
  </si>
  <si>
    <t>севернее 47 20</t>
  </si>
  <si>
    <t>Сахалинская</t>
  </si>
  <si>
    <t>Охотоморская</t>
  </si>
  <si>
    <t>Камчатская</t>
  </si>
  <si>
    <t>промысла</t>
  </si>
  <si>
    <t xml:space="preserve">Объекты </t>
  </si>
  <si>
    <t>Объекты промысла</t>
  </si>
  <si>
    <t>Беринговоморская</t>
  </si>
  <si>
    <t>Восточная-Камчатка</t>
  </si>
  <si>
    <t>Чукотская зона</t>
  </si>
  <si>
    <t>Берингова моря</t>
  </si>
  <si>
    <t xml:space="preserve">  корбикула</t>
  </si>
  <si>
    <t xml:space="preserve">  спизула</t>
  </si>
  <si>
    <t xml:space="preserve">  белуха</t>
  </si>
  <si>
    <t xml:space="preserve">  афалина</t>
  </si>
  <si>
    <t xml:space="preserve">  косатка</t>
  </si>
  <si>
    <t xml:space="preserve">  морж</t>
  </si>
  <si>
    <t>Чукотское море</t>
  </si>
  <si>
    <t xml:space="preserve">Всего ОДУ: </t>
  </si>
  <si>
    <t xml:space="preserve">  белуга</t>
  </si>
  <si>
    <t xml:space="preserve">  осетр персидский</t>
  </si>
  <si>
    <t>Всего рыбы</t>
  </si>
  <si>
    <t>Баренцево море</t>
  </si>
  <si>
    <t>Азовское море</t>
  </si>
  <si>
    <t>Черное море</t>
  </si>
  <si>
    <t>Балтийское море</t>
  </si>
  <si>
    <t>Каспийское море</t>
  </si>
  <si>
    <t xml:space="preserve">  шримсы-медвежата</t>
  </si>
  <si>
    <t xml:space="preserve">  трубачи</t>
  </si>
  <si>
    <t xml:space="preserve">  краб-стригун опилио</t>
  </si>
  <si>
    <t>по Азово-Черноморскому</t>
  </si>
  <si>
    <t>бассейну</t>
  </si>
  <si>
    <t>Азово-Черноморский бассейн</t>
  </si>
  <si>
    <t>Волжско-Каспийский бассейн</t>
  </si>
  <si>
    <t xml:space="preserve"> Всего рыбы</t>
  </si>
  <si>
    <t xml:space="preserve"> Всего ОДУ: </t>
  </si>
  <si>
    <t xml:space="preserve">  кефали (сингиль, лобан)</t>
  </si>
  <si>
    <t xml:space="preserve">  сазан</t>
  </si>
  <si>
    <t xml:space="preserve">  вобла</t>
  </si>
  <si>
    <t xml:space="preserve">  сом пресноводный</t>
  </si>
  <si>
    <t xml:space="preserve">  щука</t>
  </si>
  <si>
    <t>Северный бассейн</t>
  </si>
  <si>
    <t>Белое море</t>
  </si>
  <si>
    <t>Объекты</t>
  </si>
  <si>
    <t>китообразные</t>
  </si>
  <si>
    <t>ластоногие</t>
  </si>
  <si>
    <t>Всего  млекопитающие</t>
  </si>
  <si>
    <t>Всего    млекопитающие</t>
  </si>
  <si>
    <t xml:space="preserve">  крабы</t>
  </si>
  <si>
    <t xml:space="preserve">  Всего  ластоногие</t>
  </si>
  <si>
    <t xml:space="preserve">  Млекопитающие  (тыс.  штук)</t>
  </si>
  <si>
    <t xml:space="preserve">  Всего  китообразные</t>
  </si>
  <si>
    <t xml:space="preserve">  котик  морской  </t>
  </si>
  <si>
    <t xml:space="preserve">  Всего  рыбы</t>
  </si>
  <si>
    <t xml:space="preserve">  Всего  ракообразные</t>
  </si>
  <si>
    <t xml:space="preserve">  краб  камчатский</t>
  </si>
  <si>
    <t xml:space="preserve">  краб  синий</t>
  </si>
  <si>
    <t xml:space="preserve">  краб  колючий</t>
  </si>
  <si>
    <t xml:space="preserve">  краб  равношипый</t>
  </si>
  <si>
    <t xml:space="preserve">  крабы-стригун  опилио</t>
  </si>
  <si>
    <t xml:space="preserve">  крабы-стригун  красный</t>
  </si>
  <si>
    <t xml:space="preserve">  крабы-стригун  бэрди</t>
  </si>
  <si>
    <t xml:space="preserve">  крабы-стригун  ангулятус</t>
  </si>
  <si>
    <t xml:space="preserve">  краб  волосатый  четырехугольный</t>
  </si>
  <si>
    <t xml:space="preserve">  креветка  гребенчатая</t>
  </si>
  <si>
    <t xml:space="preserve">  креветка  северная</t>
  </si>
  <si>
    <t xml:space="preserve">  креветка  углохвостая</t>
  </si>
  <si>
    <t xml:space="preserve">  креветка  травяная</t>
  </si>
  <si>
    <t xml:space="preserve">  Всего  моллюски</t>
  </si>
  <si>
    <t xml:space="preserve">  кальмар  командорский</t>
  </si>
  <si>
    <t xml:space="preserve">  осьминог  Дофлейна  гигантский</t>
  </si>
  <si>
    <t xml:space="preserve">  осьминог  Дофлейна  малый</t>
  </si>
  <si>
    <t xml:space="preserve">  Всего  иглокожие</t>
  </si>
  <si>
    <t xml:space="preserve">  трепанг  дальневосточный</t>
  </si>
  <si>
    <t xml:space="preserve">  морской  еж  серый</t>
  </si>
  <si>
    <t xml:space="preserve">  морской  еж  черный</t>
  </si>
  <si>
    <t xml:space="preserve">  Всего  водоросли   </t>
  </si>
  <si>
    <t xml:space="preserve"> каспийский тюлень</t>
  </si>
  <si>
    <t xml:space="preserve">   морские гребешки</t>
  </si>
  <si>
    <t xml:space="preserve">  ламинарии</t>
  </si>
  <si>
    <t>море</t>
  </si>
  <si>
    <t>Восточно-Сибирский бассейн</t>
  </si>
  <si>
    <t>Западно-Сибирский бассейн</t>
  </si>
  <si>
    <t>Восточно-Сибирское море</t>
  </si>
  <si>
    <t>Карское море</t>
  </si>
  <si>
    <t xml:space="preserve">    Объекты промысла</t>
  </si>
  <si>
    <t>Всего ракообразные</t>
  </si>
  <si>
    <t>Западный бассейн</t>
  </si>
  <si>
    <t xml:space="preserve">  сельдь балтийская (салака)</t>
  </si>
  <si>
    <t xml:space="preserve">  шпрот (килька)</t>
  </si>
  <si>
    <t xml:space="preserve">  треска</t>
  </si>
  <si>
    <t xml:space="preserve">  камбала речная </t>
  </si>
  <si>
    <t xml:space="preserve">  камбала-тюрбо</t>
  </si>
  <si>
    <t xml:space="preserve">  камбала-калкан   </t>
  </si>
  <si>
    <t xml:space="preserve">  осетр русский   </t>
  </si>
  <si>
    <t xml:space="preserve">  севрюга   </t>
  </si>
  <si>
    <t xml:space="preserve">  лещ   </t>
  </si>
  <si>
    <t xml:space="preserve">  судак   </t>
  </si>
  <si>
    <t xml:space="preserve">  навага</t>
  </si>
  <si>
    <t xml:space="preserve">  камбалы  дальневосточные</t>
  </si>
  <si>
    <t xml:space="preserve">  палтус  черный   </t>
  </si>
  <si>
    <t xml:space="preserve">  палтус  стрелозубый   </t>
  </si>
  <si>
    <t xml:space="preserve">  окунь  морской</t>
  </si>
  <si>
    <t xml:space="preserve">  шипощек</t>
  </si>
  <si>
    <t xml:space="preserve">  макрурусы</t>
  </si>
  <si>
    <t xml:space="preserve">  калуга</t>
  </si>
  <si>
    <t xml:space="preserve">  осетр  амурский</t>
  </si>
  <si>
    <t xml:space="preserve">  анадара</t>
  </si>
  <si>
    <t>раки</t>
  </si>
  <si>
    <t xml:space="preserve">   морж</t>
  </si>
  <si>
    <t xml:space="preserve">  тихоокеанский белобокий  дельфин  </t>
  </si>
  <si>
    <t>Иркутская область</t>
  </si>
  <si>
    <t>Республика Бурятия</t>
  </si>
  <si>
    <t>Оз. Байкал, всего</t>
  </si>
  <si>
    <t xml:space="preserve">Хариус  </t>
  </si>
  <si>
    <t xml:space="preserve">  угорь речной **</t>
  </si>
  <si>
    <t>Омуль байкальский</t>
  </si>
  <si>
    <t>Сиг</t>
  </si>
  <si>
    <t>Нерпа байкальская</t>
  </si>
  <si>
    <t xml:space="preserve">  гринда  </t>
  </si>
  <si>
    <t>Рыбопромыс-ловый бассейн</t>
  </si>
  <si>
    <t>Зона, подзона</t>
  </si>
  <si>
    <t>Год</t>
  </si>
  <si>
    <t>В том числе (тыс.т):</t>
  </si>
  <si>
    <t>Рыбы</t>
  </si>
  <si>
    <t>Ракооб-разные</t>
  </si>
  <si>
    <t>Моллюски</t>
  </si>
  <si>
    <t>Иглокожие</t>
  </si>
  <si>
    <t>Водо-росли</t>
  </si>
  <si>
    <t>ОДУ для промысловой зоны,   тыс.т</t>
  </si>
  <si>
    <t>ОДУ морских млекопита-ющих,   тыс.шт</t>
  </si>
  <si>
    <t>Дальневосточ-ный</t>
  </si>
  <si>
    <t xml:space="preserve">Чукотское море </t>
  </si>
  <si>
    <t xml:space="preserve">Чукотская зона, Берингово море </t>
  </si>
  <si>
    <t>зона Западно-Беринговоморская</t>
  </si>
  <si>
    <t>зона Северо-Курильская</t>
  </si>
  <si>
    <t xml:space="preserve">зона Южно-Курильская </t>
  </si>
  <si>
    <t xml:space="preserve">зона Охотское море, </t>
  </si>
  <si>
    <t>подзона Северо-Охотоморская</t>
  </si>
  <si>
    <t xml:space="preserve">подзона Западно-Камчатская </t>
  </si>
  <si>
    <t>подзона Камчатско-Курильская</t>
  </si>
  <si>
    <t>подзона Восточно-Сахалинская</t>
  </si>
  <si>
    <t>зона Японское море,</t>
  </si>
  <si>
    <t xml:space="preserve"> подзона Приморье</t>
  </si>
  <si>
    <t>подзона Западный Сахалин</t>
  </si>
  <si>
    <t>ИЭЗ России (Т/О ЛОСОСИ)</t>
  </si>
  <si>
    <t>Всего по бассейну:</t>
  </si>
  <si>
    <t>Северный</t>
  </si>
  <si>
    <t>Азово-Черноморский</t>
  </si>
  <si>
    <t>Западный</t>
  </si>
  <si>
    <t>Волжско-Каспийский</t>
  </si>
  <si>
    <t>Восточно-Сибирский</t>
  </si>
  <si>
    <t>Западно-Сибирский</t>
  </si>
  <si>
    <t>Байкальский</t>
  </si>
  <si>
    <t>Озеро Байкал</t>
  </si>
  <si>
    <t>Итого по всем рыбохозяйственным бассейнам:</t>
  </si>
  <si>
    <t xml:space="preserve"> </t>
  </si>
  <si>
    <t>зона Восточно-Камчатская, Карагинская п/зона</t>
  </si>
  <si>
    <t>зона Восточно-Камчатская, Петропавловско- Командорская п/зона</t>
  </si>
  <si>
    <t xml:space="preserve">Азово-Черноморский и Волжско-Каспийский бассейны </t>
  </si>
  <si>
    <t xml:space="preserve">Восточно-Сибирский и Западно-Сибирский рыбохозяйственные бассейны </t>
  </si>
  <si>
    <t xml:space="preserve">Байкальский рыбохозяйственный бассейн </t>
  </si>
  <si>
    <t xml:space="preserve">  терпуги</t>
  </si>
  <si>
    <t xml:space="preserve">  морские  гребешки</t>
  </si>
  <si>
    <t xml:space="preserve">  краб камчатский </t>
  </si>
  <si>
    <t>Приложение 1</t>
  </si>
  <si>
    <t>Горбуша</t>
  </si>
  <si>
    <t>Кета</t>
  </si>
  <si>
    <t>Нерка</t>
  </si>
  <si>
    <t>Кижуч</t>
  </si>
  <si>
    <t>Чавыча</t>
  </si>
  <si>
    <t xml:space="preserve">  </t>
  </si>
  <si>
    <t xml:space="preserve">  cельдь  тихоокеанская</t>
  </si>
  <si>
    <t xml:space="preserve">  палтус  белокорый</t>
  </si>
  <si>
    <t xml:space="preserve">  лещ</t>
  </si>
  <si>
    <t xml:space="preserve">  судак </t>
  </si>
  <si>
    <t xml:space="preserve">  плотва</t>
  </si>
  <si>
    <t xml:space="preserve">  чехонь</t>
  </si>
  <si>
    <t>Куршский залив</t>
  </si>
  <si>
    <t>Калининградский (Вислинский) залив</t>
  </si>
  <si>
    <t>Финский залив</t>
  </si>
  <si>
    <t xml:space="preserve">Всего </t>
  </si>
  <si>
    <t xml:space="preserve">  Всего  ОДУ лососей</t>
  </si>
  <si>
    <t>Восточно-Камчатская</t>
  </si>
  <si>
    <t>Северный и западный рыбохозяйственные бассейны</t>
  </si>
  <si>
    <t>Центральная часть</t>
  </si>
  <si>
    <r>
      <t xml:space="preserve">  </t>
    </r>
    <r>
      <rPr>
        <sz val="11"/>
        <color indexed="56"/>
        <rFont val="Arial Cyr"/>
        <family val="2"/>
      </rPr>
      <t>корюшка европейская *</t>
    </r>
  </si>
  <si>
    <t xml:space="preserve">  треска*</t>
  </si>
  <si>
    <t xml:space="preserve">  минтай**</t>
  </si>
  <si>
    <t xml:space="preserve">Примечания: * - минтай в подзонах Западно-Камчатская и Камчатско-Курильская, навага в подзонах Западно-Камчатская и Камчатско-Курильская,  </t>
  </si>
  <si>
    <t xml:space="preserve"> допустимо перераспределение объемов между подзонами/зонами  без превышения суммарной</t>
  </si>
  <si>
    <t xml:space="preserve">треска в зонах Западно-Беринговоморская и Чукотская, кальмар командорский в подзоне Петропавловско-Командорская и зоне Северо-Курильская -   </t>
  </si>
  <si>
    <t xml:space="preserve">величины общего допустимого улова минтая, наваги, трески и командорского кальмара соответственно по указанным зонам/подзонам  </t>
  </si>
  <si>
    <t>Лосось атлантический (сёмга)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</si>
</sst>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</numFmts>
  <fonts count="11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color indexed="48"/>
      <name val="Arial Cyr"/>
      <family val="2"/>
    </font>
    <font>
      <sz val="10"/>
      <name val="Symbol"/>
      <family val="1"/>
    </font>
    <font>
      <sz val="8"/>
      <name val="Arial Cyr"/>
      <family val="0"/>
    </font>
    <font>
      <sz val="11"/>
      <name val="Arial"/>
      <family val="2"/>
    </font>
    <font>
      <sz val="10"/>
      <name val="MS Sans Serif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1"/>
      <name val="Arial"/>
      <family val="2"/>
    </font>
    <font>
      <sz val="11"/>
      <name val="Symbol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sz val="14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"/>
      <family val="2"/>
    </font>
    <font>
      <b/>
      <sz val="10"/>
      <color indexed="8"/>
      <name val="Arial Cyr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2"/>
    </font>
    <font>
      <sz val="11"/>
      <color indexed="17"/>
      <name val="Arial Cyr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Arial Cyr"/>
      <family val="0"/>
    </font>
    <font>
      <sz val="11"/>
      <color indexed="56"/>
      <name val="Symbol"/>
      <family val="1"/>
    </font>
    <font>
      <sz val="11"/>
      <color indexed="56"/>
      <name val="Calibri"/>
      <family val="2"/>
    </font>
    <font>
      <sz val="11"/>
      <color indexed="56"/>
      <name val="Arial Cyr"/>
      <family val="2"/>
    </font>
    <font>
      <sz val="10"/>
      <color indexed="56"/>
      <name val="Arial Cyr"/>
      <family val="2"/>
    </font>
    <font>
      <b/>
      <sz val="10"/>
      <color indexed="56"/>
      <name val="Arial Cyr"/>
      <family val="0"/>
    </font>
    <font>
      <sz val="12"/>
      <color indexed="5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ymbol"/>
      <family val="1"/>
    </font>
    <font>
      <b/>
      <sz val="11"/>
      <color theme="1"/>
      <name val="Arial Cyr"/>
      <family val="2"/>
    </font>
    <font>
      <sz val="11"/>
      <color rgb="FF00B050"/>
      <name val="Arial Cyr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</font>
    <font>
      <sz val="11"/>
      <color rgb="FF002060"/>
      <name val="Symbol"/>
      <family val="1"/>
    </font>
    <font>
      <sz val="11"/>
      <color rgb="FF002060"/>
      <name val="Arial Cyr"/>
      <family val="2"/>
    </font>
    <font>
      <sz val="10"/>
      <color rgb="FF002060"/>
      <name val="Arial Cyr"/>
      <family val="2"/>
    </font>
    <font>
      <b/>
      <sz val="11"/>
      <color rgb="FF002060"/>
      <name val="Arial Cyr"/>
      <family val="0"/>
    </font>
    <font>
      <b/>
      <sz val="10"/>
      <color rgb="FF002060"/>
      <name val="Arial Cyr"/>
      <family val="0"/>
    </font>
    <font>
      <sz val="12"/>
      <color rgb="FF00206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indexed="63"/>
      </right>
      <top style="thin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2" fillId="0" borderId="1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12" fillId="0" borderId="15" xfId="0" applyNumberFormat="1" applyFont="1" applyFill="1" applyBorder="1" applyAlignment="1" applyProtection="1">
      <alignment horizontal="center"/>
      <protection hidden="1"/>
    </xf>
    <xf numFmtId="0" fontId="16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17" fillId="0" borderId="15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2" fontId="21" fillId="0" borderId="0" xfId="0" applyNumberFormat="1" applyFont="1" applyFill="1" applyBorder="1" applyAlignment="1" applyProtection="1">
      <alignment/>
      <protection hidden="1"/>
    </xf>
    <xf numFmtId="2" fontId="22" fillId="0" borderId="0" xfId="0" applyNumberFormat="1" applyFont="1" applyFill="1" applyBorder="1" applyAlignment="1" applyProtection="1">
      <alignment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2" fontId="24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/>
      <protection hidden="1"/>
    </xf>
    <xf numFmtId="0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164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6" fillId="0" borderId="15" xfId="0" applyNumberFormat="1" applyFont="1" applyFill="1" applyBorder="1" applyAlignment="1" applyProtection="1">
      <alignment horizontal="center"/>
      <protection hidden="1"/>
    </xf>
    <xf numFmtId="0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15" xfId="0" applyNumberFormat="1" applyFont="1" applyFill="1" applyBorder="1" applyAlignment="1" applyProtection="1">
      <alignment horizontal="center" vertical="center"/>
      <protection hidden="1"/>
    </xf>
    <xf numFmtId="2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0" xfId="0" applyNumberFormat="1" applyFont="1" applyFill="1" applyBorder="1" applyAlignment="1" applyProtection="1">
      <alignment/>
      <protection hidden="1"/>
    </xf>
    <xf numFmtId="164" fontId="24" fillId="0" borderId="15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/>
      <protection hidden="1"/>
    </xf>
    <xf numFmtId="166" fontId="12" fillId="0" borderId="15" xfId="0" applyNumberFormat="1" applyFont="1" applyFill="1" applyBorder="1" applyAlignment="1" applyProtection="1">
      <alignment horizontal="center"/>
      <protection hidden="1"/>
    </xf>
    <xf numFmtId="16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164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167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4" fillId="0" borderId="15" xfId="0" applyNumberFormat="1" applyFont="1" applyFill="1" applyBorder="1" applyAlignment="1" applyProtection="1">
      <alignment horizontal="center" vertical="center"/>
      <protection hidden="1"/>
    </xf>
    <xf numFmtId="165" fontId="25" fillId="0" borderId="15" xfId="0" applyNumberFormat="1" applyFont="1" applyFill="1" applyBorder="1" applyAlignment="1" applyProtection="1">
      <alignment horizontal="center" vertical="center"/>
      <protection hidden="1"/>
    </xf>
    <xf numFmtId="165" fontId="24" fillId="0" borderId="15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7" fillId="0" borderId="17" xfId="52" applyNumberFormat="1" applyFont="1" applyFill="1" applyBorder="1" applyAlignment="1">
      <alignment horizontal="center"/>
      <protection/>
    </xf>
    <xf numFmtId="2" fontId="7" fillId="0" borderId="18" xfId="52" applyNumberFormat="1" applyFont="1" applyFill="1" applyBorder="1" applyAlignment="1">
      <alignment horizontal="center"/>
      <protection/>
    </xf>
    <xf numFmtId="0" fontId="12" fillId="0" borderId="18" xfId="52" applyNumberFormat="1" applyFont="1" applyFill="1" applyBorder="1" applyAlignment="1">
      <alignment horizontal="center"/>
      <protection/>
    </xf>
    <xf numFmtId="2" fontId="12" fillId="0" borderId="15" xfId="52" applyNumberFormat="1" applyFont="1" applyFill="1" applyBorder="1">
      <alignment/>
      <protection/>
    </xf>
    <xf numFmtId="2" fontId="7" fillId="0" borderId="15" xfId="52" applyNumberFormat="1" applyFont="1" applyFill="1" applyBorder="1">
      <alignment/>
      <protection/>
    </xf>
    <xf numFmtId="0" fontId="8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vertical="top"/>
      <protection locked="0"/>
    </xf>
    <xf numFmtId="2" fontId="16" fillId="0" borderId="0" xfId="0" applyNumberFormat="1" applyFont="1" applyFill="1" applyBorder="1" applyAlignment="1" applyProtection="1">
      <alignment/>
      <protection hidden="1"/>
    </xf>
    <xf numFmtId="0" fontId="16" fillId="0" borderId="17" xfId="0" applyFont="1" applyFill="1" applyBorder="1" applyAlignment="1" applyProtection="1">
      <alignment/>
      <protection locked="0"/>
    </xf>
    <xf numFmtId="2" fontId="16" fillId="0" borderId="21" xfId="0" applyNumberFormat="1" applyFont="1" applyFill="1" applyBorder="1" applyAlignment="1" applyProtection="1">
      <alignment/>
      <protection hidden="1"/>
    </xf>
    <xf numFmtId="2" fontId="16" fillId="0" borderId="13" xfId="0" applyNumberFormat="1" applyFont="1" applyFill="1" applyBorder="1" applyAlignment="1" applyProtection="1">
      <alignment/>
      <protection hidden="1"/>
    </xf>
    <xf numFmtId="1" fontId="16" fillId="0" borderId="14" xfId="0" applyNumberFormat="1" applyFont="1" applyFill="1" applyBorder="1" applyAlignment="1" applyProtection="1">
      <alignment/>
      <protection hidden="1"/>
    </xf>
    <xf numFmtId="0" fontId="16" fillId="0" borderId="18" xfId="0" applyFont="1" applyFill="1" applyBorder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 locked="0"/>
    </xf>
    <xf numFmtId="2" fontId="16" fillId="0" borderId="11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/>
      <protection hidden="1"/>
    </xf>
    <xf numFmtId="2" fontId="16" fillId="0" borderId="15" xfId="0" applyNumberFormat="1" applyFont="1" applyFill="1" applyBorder="1" applyAlignment="1" applyProtection="1">
      <alignment/>
      <protection hidden="1"/>
    </xf>
    <xf numFmtId="1" fontId="17" fillId="0" borderId="15" xfId="0" applyNumberFormat="1" applyFont="1" applyFill="1" applyBorder="1" applyAlignment="1" applyProtection="1">
      <alignment horizontal="center"/>
      <protection hidden="1"/>
    </xf>
    <xf numFmtId="2" fontId="12" fillId="0" borderId="20" xfId="0" applyNumberFormat="1" applyFont="1" applyFill="1" applyBorder="1" applyAlignment="1" applyProtection="1">
      <alignment/>
      <protection hidden="1"/>
    </xf>
    <xf numFmtId="167" fontId="12" fillId="0" borderId="15" xfId="0" applyNumberFormat="1" applyFont="1" applyFill="1" applyBorder="1" applyAlignment="1" applyProtection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/>
      <protection hidden="1"/>
    </xf>
    <xf numFmtId="2" fontId="7" fillId="0" borderId="15" xfId="0" applyNumberFormat="1" applyFont="1" applyFill="1" applyBorder="1" applyAlignment="1" applyProtection="1">
      <alignment/>
      <protection hidden="1"/>
    </xf>
    <xf numFmtId="167" fontId="7" fillId="0" borderId="15" xfId="0" applyNumberFormat="1" applyFont="1" applyFill="1" applyBorder="1" applyAlignment="1" applyProtection="1">
      <alignment horizontal="center"/>
      <protection hidden="1"/>
    </xf>
    <xf numFmtId="167" fontId="7" fillId="0" borderId="15" xfId="0" applyNumberFormat="1" applyFont="1" applyFill="1" applyBorder="1" applyAlignment="1" applyProtection="1">
      <alignment/>
      <protection hidden="1"/>
    </xf>
    <xf numFmtId="165" fontId="12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166" fontId="7" fillId="0" borderId="15" xfId="0" applyNumberFormat="1" applyFont="1" applyFill="1" applyBorder="1" applyAlignment="1" applyProtection="1">
      <alignment horizontal="center"/>
      <protection hidden="1"/>
    </xf>
    <xf numFmtId="1" fontId="88" fillId="0" borderId="15" xfId="0" applyNumberFormat="1" applyFont="1" applyFill="1" applyBorder="1" applyAlignment="1" applyProtection="1">
      <alignment horizontal="center"/>
      <protection hidden="1"/>
    </xf>
    <xf numFmtId="164" fontId="88" fillId="0" borderId="15" xfId="0" applyNumberFormat="1" applyFont="1" applyFill="1" applyBorder="1" applyAlignment="1" applyProtection="1">
      <alignment horizontal="center"/>
      <protection hidden="1"/>
    </xf>
    <xf numFmtId="164" fontId="89" fillId="0" borderId="15" xfId="0" applyNumberFormat="1" applyFont="1" applyFill="1" applyBorder="1" applyAlignment="1" applyProtection="1">
      <alignment horizontal="center"/>
      <protection hidden="1"/>
    </xf>
    <xf numFmtId="164" fontId="90" fillId="0" borderId="15" xfId="0" applyNumberFormat="1" applyFont="1" applyFill="1" applyBorder="1" applyAlignment="1" applyProtection="1">
      <alignment horizontal="center"/>
      <protection hidden="1"/>
    </xf>
    <xf numFmtId="165" fontId="89" fillId="0" borderId="15" xfId="0" applyNumberFormat="1" applyFont="1" applyFill="1" applyBorder="1" applyAlignment="1" applyProtection="1">
      <alignment horizontal="center"/>
      <protection hidden="1"/>
    </xf>
    <xf numFmtId="168" fontId="89" fillId="0" borderId="15" xfId="0" applyNumberFormat="1" applyFont="1" applyFill="1" applyBorder="1" applyAlignment="1" applyProtection="1">
      <alignment horizontal="center"/>
      <protection hidden="1"/>
    </xf>
    <xf numFmtId="168" fontId="88" fillId="0" borderId="15" xfId="0" applyNumberFormat="1" applyFont="1" applyFill="1" applyBorder="1" applyAlignment="1" applyProtection="1">
      <alignment horizontal="center"/>
      <protection hidden="1"/>
    </xf>
    <xf numFmtId="164" fontId="89" fillId="0" borderId="15" xfId="0" applyNumberFormat="1" applyFont="1" applyFill="1" applyBorder="1" applyAlignment="1" applyProtection="1">
      <alignment horizontal="center"/>
      <protection locked="0"/>
    </xf>
    <xf numFmtId="165" fontId="91" fillId="0" borderId="15" xfId="0" applyNumberFormat="1" applyFont="1" applyFill="1" applyBorder="1" applyAlignment="1" applyProtection="1">
      <alignment horizontal="center"/>
      <protection locked="0"/>
    </xf>
    <xf numFmtId="164" fontId="91" fillId="0" borderId="15" xfId="0" applyNumberFormat="1" applyFont="1" applyFill="1" applyBorder="1" applyAlignment="1" applyProtection="1">
      <alignment horizontal="center"/>
      <protection locked="0"/>
    </xf>
    <xf numFmtId="1" fontId="89" fillId="0" borderId="15" xfId="0" applyNumberFormat="1" applyFont="1" applyFill="1" applyBorder="1" applyAlignment="1" applyProtection="1">
      <alignment horizontal="center"/>
      <protection hidden="1"/>
    </xf>
    <xf numFmtId="0" fontId="92" fillId="0" borderId="0" xfId="0" applyFont="1" applyFill="1" applyAlignment="1">
      <alignment/>
    </xf>
    <xf numFmtId="164" fontId="89" fillId="0" borderId="0" xfId="0" applyNumberFormat="1" applyFont="1" applyFill="1" applyBorder="1" applyAlignment="1" applyProtection="1">
      <alignment/>
      <protection hidden="1"/>
    </xf>
    <xf numFmtId="1" fontId="89" fillId="0" borderId="0" xfId="0" applyNumberFormat="1" applyFont="1" applyFill="1" applyBorder="1" applyAlignment="1" applyProtection="1">
      <alignment/>
      <protection hidden="1"/>
    </xf>
    <xf numFmtId="1" fontId="89" fillId="0" borderId="0" xfId="0" applyNumberFormat="1" applyFont="1" applyFill="1" applyBorder="1" applyAlignment="1" applyProtection="1">
      <alignment horizontal="center"/>
      <protection hidden="1"/>
    </xf>
    <xf numFmtId="2" fontId="89" fillId="0" borderId="0" xfId="0" applyNumberFormat="1" applyFont="1" applyFill="1" applyBorder="1" applyAlignment="1" applyProtection="1">
      <alignment/>
      <protection hidden="1"/>
    </xf>
    <xf numFmtId="2" fontId="89" fillId="0" borderId="0" xfId="0" applyNumberFormat="1" applyFont="1" applyFill="1" applyBorder="1" applyAlignment="1" applyProtection="1">
      <alignment horizontal="center"/>
      <protection hidden="1"/>
    </xf>
    <xf numFmtId="0" fontId="89" fillId="0" borderId="0" xfId="0" applyFont="1" applyFill="1" applyBorder="1" applyAlignment="1" applyProtection="1" quotePrefix="1">
      <alignment horizontal="center" vertical="center"/>
      <protection hidden="1"/>
    </xf>
    <xf numFmtId="1" fontId="89" fillId="0" borderId="0" xfId="0" applyNumberFormat="1" applyFont="1" applyFill="1" applyBorder="1" applyAlignment="1" applyProtection="1">
      <alignment horizontal="center" vertical="center"/>
      <protection hidden="1"/>
    </xf>
    <xf numFmtId="0" fontId="89" fillId="0" borderId="0" xfId="0" applyFont="1" applyFill="1" applyBorder="1" applyAlignment="1" applyProtection="1">
      <alignment horizontal="center"/>
      <protection hidden="1"/>
    </xf>
    <xf numFmtId="1" fontId="89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89" fillId="0" borderId="0" xfId="0" applyFont="1" applyFill="1" applyBorder="1" applyAlignment="1" applyProtection="1">
      <alignment/>
      <protection hidden="1"/>
    </xf>
    <xf numFmtId="1" fontId="89" fillId="0" borderId="0" xfId="0" applyNumberFormat="1" applyFont="1" applyFill="1" applyBorder="1" applyAlignment="1" applyProtection="1">
      <alignment/>
      <protection hidden="1"/>
    </xf>
    <xf numFmtId="0" fontId="93" fillId="0" borderId="10" xfId="0" applyFont="1" applyFill="1" applyBorder="1" applyAlignment="1" applyProtection="1">
      <alignment vertical="top"/>
      <protection locked="0"/>
    </xf>
    <xf numFmtId="2" fontId="94" fillId="0" borderId="0" xfId="0" applyNumberFormat="1" applyFont="1" applyFill="1" applyBorder="1" applyAlignment="1" applyProtection="1">
      <alignment/>
      <protection hidden="1"/>
    </xf>
    <xf numFmtId="0" fontId="94" fillId="0" borderId="17" xfId="0" applyFont="1" applyFill="1" applyBorder="1" applyAlignment="1" applyProtection="1">
      <alignment/>
      <protection locked="0"/>
    </xf>
    <xf numFmtId="2" fontId="94" fillId="0" borderId="13" xfId="0" applyNumberFormat="1" applyFont="1" applyFill="1" applyBorder="1" applyAlignment="1" applyProtection="1">
      <alignment horizontal="center"/>
      <protection locked="0"/>
    </xf>
    <xf numFmtId="2" fontId="94" fillId="0" borderId="21" xfId="0" applyNumberFormat="1" applyFont="1" applyFill="1" applyBorder="1" applyAlignment="1" applyProtection="1">
      <alignment/>
      <protection hidden="1"/>
    </xf>
    <xf numFmtId="2" fontId="94" fillId="0" borderId="13" xfId="0" applyNumberFormat="1" applyFont="1" applyFill="1" applyBorder="1" applyAlignment="1" applyProtection="1">
      <alignment/>
      <protection hidden="1"/>
    </xf>
    <xf numFmtId="1" fontId="94" fillId="0" borderId="14" xfId="0" applyNumberFormat="1" applyFont="1" applyFill="1" applyBorder="1" applyAlignment="1" applyProtection="1">
      <alignment/>
      <protection hidden="1"/>
    </xf>
    <xf numFmtId="0" fontId="94" fillId="0" borderId="18" xfId="0" applyFont="1" applyFill="1" applyBorder="1" applyAlignment="1" applyProtection="1">
      <alignment/>
      <protection locked="0"/>
    </xf>
    <xf numFmtId="0" fontId="94" fillId="0" borderId="20" xfId="0" applyFont="1" applyFill="1" applyBorder="1" applyAlignment="1" applyProtection="1">
      <alignment/>
      <protection locked="0"/>
    </xf>
    <xf numFmtId="0" fontId="94" fillId="0" borderId="16" xfId="0" applyNumberFormat="1" applyFont="1" applyFill="1" applyBorder="1" applyAlignment="1" applyProtection="1">
      <alignment horizontal="center"/>
      <protection locked="0"/>
    </xf>
    <xf numFmtId="0" fontId="94" fillId="0" borderId="15" xfId="0" applyNumberFormat="1" applyFont="1" applyFill="1" applyBorder="1" applyAlignment="1" applyProtection="1">
      <alignment horizontal="center"/>
      <protection locked="0"/>
    </xf>
    <xf numFmtId="1" fontId="94" fillId="0" borderId="16" xfId="0" applyNumberFormat="1" applyFont="1" applyFill="1" applyBorder="1" applyAlignment="1" applyProtection="1">
      <alignment horizontal="center"/>
      <protection locked="0"/>
    </xf>
    <xf numFmtId="2" fontId="94" fillId="0" borderId="11" xfId="0" applyNumberFormat="1" applyFont="1" applyFill="1" applyBorder="1" applyAlignment="1" applyProtection="1">
      <alignment horizontal="center"/>
      <protection hidden="1"/>
    </xf>
    <xf numFmtId="2" fontId="94" fillId="0" borderId="10" xfId="0" applyNumberFormat="1" applyFont="1" applyFill="1" applyBorder="1" applyAlignment="1" applyProtection="1">
      <alignment horizontal="center"/>
      <protection hidden="1"/>
    </xf>
    <xf numFmtId="1" fontId="94" fillId="0" borderId="19" xfId="0" applyNumberFormat="1" applyFont="1" applyFill="1" applyBorder="1" applyAlignment="1" applyProtection="1">
      <alignment/>
      <protection hidden="1"/>
    </xf>
    <xf numFmtId="2" fontId="94" fillId="0" borderId="15" xfId="0" applyNumberFormat="1" applyFont="1" applyFill="1" applyBorder="1" applyAlignment="1" applyProtection="1">
      <alignment/>
      <protection hidden="1"/>
    </xf>
    <xf numFmtId="1" fontId="95" fillId="0" borderId="15" xfId="0" applyNumberFormat="1" applyFont="1" applyFill="1" applyBorder="1" applyAlignment="1" applyProtection="1">
      <alignment horizontal="center"/>
      <protection hidden="1"/>
    </xf>
    <xf numFmtId="0" fontId="95" fillId="0" borderId="15" xfId="0" applyFont="1" applyFill="1" applyBorder="1" applyAlignment="1" applyProtection="1">
      <alignment horizontal="center"/>
      <protection hidden="1"/>
    </xf>
    <xf numFmtId="0" fontId="94" fillId="0" borderId="15" xfId="0" applyNumberFormat="1" applyFont="1" applyFill="1" applyBorder="1" applyAlignment="1" applyProtection="1">
      <alignment horizontal="center"/>
      <protection hidden="1"/>
    </xf>
    <xf numFmtId="2" fontId="88" fillId="0" borderId="20" xfId="0" applyNumberFormat="1" applyFont="1" applyFill="1" applyBorder="1" applyAlignment="1" applyProtection="1">
      <alignment/>
      <protection hidden="1"/>
    </xf>
    <xf numFmtId="2" fontId="88" fillId="0" borderId="0" xfId="0" applyNumberFormat="1" applyFont="1" applyFill="1" applyBorder="1" applyAlignment="1" applyProtection="1">
      <alignment/>
      <protection hidden="1"/>
    </xf>
    <xf numFmtId="2" fontId="89" fillId="0" borderId="15" xfId="0" applyNumberFormat="1" applyFont="1" applyFill="1" applyBorder="1" applyAlignment="1" applyProtection="1">
      <alignment/>
      <protection hidden="1"/>
    </xf>
    <xf numFmtId="2" fontId="88" fillId="0" borderId="15" xfId="0" applyNumberFormat="1" applyFont="1" applyFill="1" applyBorder="1" applyAlignment="1" applyProtection="1">
      <alignment/>
      <protection hidden="1"/>
    </xf>
    <xf numFmtId="164" fontId="91" fillId="0" borderId="15" xfId="0" applyNumberFormat="1" applyFont="1" applyFill="1" applyBorder="1" applyAlignment="1" applyProtection="1">
      <alignment/>
      <protection locked="0"/>
    </xf>
    <xf numFmtId="167" fontId="89" fillId="0" borderId="15" xfId="0" applyNumberFormat="1" applyFont="1" applyFill="1" applyBorder="1" applyAlignment="1" applyProtection="1">
      <alignment horizontal="center"/>
      <protection locked="0"/>
    </xf>
    <xf numFmtId="165" fontId="89" fillId="0" borderId="15" xfId="0" applyNumberFormat="1" applyFont="1" applyFill="1" applyBorder="1" applyAlignment="1" applyProtection="1">
      <alignment horizontal="center"/>
      <protection locked="0"/>
    </xf>
    <xf numFmtId="2" fontId="91" fillId="0" borderId="15" xfId="0" applyNumberFormat="1" applyFont="1" applyFill="1" applyBorder="1" applyAlignment="1" applyProtection="1">
      <alignment/>
      <protection hidden="1"/>
    </xf>
    <xf numFmtId="164" fontId="91" fillId="0" borderId="15" xfId="0" applyNumberFormat="1" applyFont="1" applyFill="1" applyBorder="1" applyAlignment="1" applyProtection="1">
      <alignment/>
      <protection hidden="1"/>
    </xf>
    <xf numFmtId="1" fontId="96" fillId="0" borderId="15" xfId="0" applyNumberFormat="1" applyFont="1" applyFill="1" applyBorder="1" applyAlignment="1" applyProtection="1">
      <alignment horizontal="center"/>
      <protection hidden="1"/>
    </xf>
    <xf numFmtId="164" fontId="91" fillId="0" borderId="15" xfId="0" applyNumberFormat="1" applyFont="1" applyFill="1" applyBorder="1" applyAlignment="1" applyProtection="1">
      <alignment horizontal="center"/>
      <protection hidden="1"/>
    </xf>
    <xf numFmtId="2" fontId="91" fillId="0" borderId="0" xfId="0" applyNumberFormat="1" applyFont="1" applyFill="1" applyBorder="1" applyAlignment="1" applyProtection="1">
      <alignment/>
      <protection hidden="1"/>
    </xf>
    <xf numFmtId="2" fontId="88" fillId="0" borderId="12" xfId="0" applyNumberFormat="1" applyFont="1" applyFill="1" applyBorder="1" applyAlignment="1" applyProtection="1">
      <alignment/>
      <protection hidden="1"/>
    </xf>
    <xf numFmtId="2" fontId="89" fillId="0" borderId="15" xfId="0" applyNumberFormat="1" applyFont="1" applyFill="1" applyBorder="1" applyAlignment="1" applyProtection="1">
      <alignment/>
      <protection hidden="1"/>
    </xf>
    <xf numFmtId="164" fontId="88" fillId="0" borderId="15" xfId="0" applyNumberFormat="1" applyFont="1" applyFill="1" applyBorder="1" applyAlignment="1" applyProtection="1">
      <alignment horizontal="center"/>
      <protection locked="0"/>
    </xf>
    <xf numFmtId="164" fontId="88" fillId="0" borderId="15" xfId="0" applyNumberFormat="1" applyFont="1" applyFill="1" applyBorder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164" fontId="89" fillId="0" borderId="0" xfId="0" applyNumberFormat="1" applyFont="1" applyFill="1" applyBorder="1" applyAlignment="1" applyProtection="1">
      <alignment horizontal="center" vertical="center"/>
      <protection hidden="1"/>
    </xf>
    <xf numFmtId="164" fontId="89" fillId="0" borderId="0" xfId="0" applyNumberFormat="1" applyFont="1" applyFill="1" applyBorder="1" applyAlignment="1" applyProtection="1" quotePrefix="1">
      <alignment horizontal="center" vertical="center"/>
      <protection hidden="1"/>
    </xf>
    <xf numFmtId="164" fontId="89" fillId="0" borderId="0" xfId="0" applyNumberFormat="1" applyFont="1" applyFill="1" applyBorder="1" applyAlignment="1" applyProtection="1">
      <alignment horizontal="center"/>
      <protection hidden="1"/>
    </xf>
    <xf numFmtId="0" fontId="89" fillId="0" borderId="0" xfId="0" applyFont="1" applyFill="1" applyBorder="1" applyAlignment="1" applyProtection="1">
      <alignment horizontal="center" vertical="center"/>
      <protection hidden="1"/>
    </xf>
    <xf numFmtId="0" fontId="89" fillId="0" borderId="0" xfId="0" applyFont="1" applyFill="1" applyBorder="1" applyAlignment="1" applyProtection="1">
      <alignment/>
      <protection hidden="1"/>
    </xf>
    <xf numFmtId="0" fontId="89" fillId="0" borderId="0" xfId="0" applyFont="1" applyFill="1" applyBorder="1" applyAlignment="1" applyProtection="1">
      <alignment horizontal="left" vertical="center"/>
      <protection hidden="1"/>
    </xf>
    <xf numFmtId="1" fontId="89" fillId="0" borderId="0" xfId="0" applyNumberFormat="1" applyFont="1" applyFill="1" applyBorder="1" applyAlignment="1" applyProtection="1">
      <alignment horizontal="left" vertical="center"/>
      <protection hidden="1"/>
    </xf>
    <xf numFmtId="0" fontId="89" fillId="0" borderId="0" xfId="0" applyFont="1" applyFill="1" applyBorder="1" applyAlignment="1" applyProtection="1">
      <alignment horizontal="left"/>
      <protection hidden="1"/>
    </xf>
    <xf numFmtId="1" fontId="89" fillId="0" borderId="0" xfId="0" applyNumberFormat="1" applyFont="1" applyFill="1" applyBorder="1" applyAlignment="1" applyProtection="1">
      <alignment horizontal="left"/>
      <protection hidden="1"/>
    </xf>
    <xf numFmtId="1" fontId="89" fillId="0" borderId="0" xfId="0" applyNumberFormat="1" applyFont="1" applyFill="1" applyBorder="1" applyAlignment="1" applyProtection="1" quotePrefix="1">
      <alignment horizontal="left"/>
      <protection hidden="1"/>
    </xf>
    <xf numFmtId="0" fontId="89" fillId="0" borderId="0" xfId="0" applyFont="1" applyFill="1" applyBorder="1" applyAlignment="1" applyProtection="1" quotePrefix="1">
      <alignment horizontal="left" vertical="center"/>
      <protection hidden="1"/>
    </xf>
    <xf numFmtId="1" fontId="89" fillId="0" borderId="0" xfId="0" applyNumberFormat="1" applyFont="1" applyFill="1" applyBorder="1" applyAlignment="1" applyProtection="1" quotePrefix="1">
      <alignment horizontal="left" vertical="center"/>
      <protection hidden="1"/>
    </xf>
    <xf numFmtId="2" fontId="15" fillId="0" borderId="0" xfId="0" applyNumberFormat="1" applyFont="1" applyFill="1" applyBorder="1" applyAlignment="1" applyProtection="1">
      <alignment/>
      <protection hidden="1"/>
    </xf>
    <xf numFmtId="2" fontId="16" fillId="0" borderId="0" xfId="0" applyNumberFormat="1" applyFont="1" applyFill="1" applyBorder="1" applyAlignment="1" applyProtection="1">
      <alignment horizontal="left"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2" fontId="12" fillId="0" borderId="17" xfId="0" applyNumberFormat="1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2" fontId="12" fillId="0" borderId="18" xfId="0" applyNumberFormat="1" applyFont="1" applyFill="1" applyBorder="1" applyAlignment="1" applyProtection="1">
      <alignment horizontal="center"/>
      <protection hidden="1"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0" xfId="0" applyNumberFormat="1" applyFont="1" applyFill="1" applyBorder="1" applyAlignment="1" applyProtection="1">
      <alignment/>
      <protection hidden="1"/>
    </xf>
    <xf numFmtId="0" fontId="12" fillId="0" borderId="15" xfId="0" applyNumberFormat="1" applyFont="1" applyFill="1" applyBorder="1" applyAlignment="1" applyProtection="1">
      <alignment horizontal="center"/>
      <protection hidden="1"/>
    </xf>
    <xf numFmtId="0" fontId="13" fillId="0" borderId="19" xfId="0" applyFont="1" applyFill="1" applyBorder="1" applyAlignment="1" applyProtection="1">
      <alignment horizontal="center"/>
      <protection hidden="1"/>
    </xf>
    <xf numFmtId="2" fontId="12" fillId="0" borderId="22" xfId="0" applyNumberFormat="1" applyFont="1" applyFill="1" applyBorder="1" applyAlignment="1" applyProtection="1">
      <alignment horizontal="left"/>
      <protection hidden="1"/>
    </xf>
    <xf numFmtId="164" fontId="12" fillId="0" borderId="23" xfId="0" applyNumberFormat="1" applyFont="1" applyFill="1" applyBorder="1" applyAlignment="1" applyProtection="1">
      <alignment horizontal="center"/>
      <protection hidden="1"/>
    </xf>
    <xf numFmtId="166" fontId="12" fillId="0" borderId="24" xfId="0" applyNumberFormat="1" applyFont="1" applyFill="1" applyBorder="1" applyAlignment="1" applyProtection="1">
      <alignment horizontal="center"/>
      <protection hidden="1"/>
    </xf>
    <xf numFmtId="164" fontId="12" fillId="0" borderId="25" xfId="0" applyNumberFormat="1" applyFont="1" applyFill="1" applyBorder="1" applyAlignment="1" applyProtection="1">
      <alignment horizontal="center"/>
      <protection hidden="1"/>
    </xf>
    <xf numFmtId="166" fontId="12" fillId="0" borderId="25" xfId="0" applyNumberFormat="1" applyFont="1" applyFill="1" applyBorder="1" applyAlignment="1" applyProtection="1">
      <alignment horizontal="center"/>
      <protection hidden="1"/>
    </xf>
    <xf numFmtId="2" fontId="18" fillId="0" borderId="0" xfId="0" applyNumberFormat="1" applyFont="1" applyFill="1" applyBorder="1" applyAlignment="1" applyProtection="1">
      <alignment/>
      <protection hidden="1"/>
    </xf>
    <xf numFmtId="2" fontId="12" fillId="0" borderId="25" xfId="0" applyNumberFormat="1" applyFont="1" applyFill="1" applyBorder="1" applyAlignment="1" applyProtection="1">
      <alignment/>
      <protection hidden="1"/>
    </xf>
    <xf numFmtId="165" fontId="12" fillId="0" borderId="26" xfId="0" applyNumberFormat="1" applyFont="1" applyFill="1" applyBorder="1" applyAlignment="1" applyProtection="1">
      <alignment horizontal="center"/>
      <protection hidden="1"/>
    </xf>
    <xf numFmtId="165" fontId="12" fillId="0" borderId="25" xfId="0" applyNumberFormat="1" applyFont="1" applyFill="1" applyBorder="1" applyAlignment="1" applyProtection="1">
      <alignment horizontal="center"/>
      <protection hidden="1"/>
    </xf>
    <xf numFmtId="2" fontId="7" fillId="0" borderId="25" xfId="0" applyNumberFormat="1" applyFont="1" applyFill="1" applyBorder="1" applyAlignment="1" applyProtection="1">
      <alignment/>
      <protection hidden="1"/>
    </xf>
    <xf numFmtId="164" fontId="7" fillId="0" borderId="26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168" fontId="7" fillId="0" borderId="25" xfId="0" applyNumberFormat="1" applyFont="1" applyFill="1" applyBorder="1" applyAlignment="1" applyProtection="1">
      <alignment horizontal="center"/>
      <protection locked="0"/>
    </xf>
    <xf numFmtId="165" fontId="7" fillId="0" borderId="26" xfId="0" applyNumberFormat="1" applyFont="1" applyFill="1" applyBorder="1" applyAlignment="1" applyProtection="1">
      <alignment horizontal="center"/>
      <protection locked="0"/>
    </xf>
    <xf numFmtId="165" fontId="7" fillId="0" borderId="25" xfId="0" applyNumberFormat="1" applyFont="1" applyFill="1" applyBorder="1" applyAlignment="1" applyProtection="1">
      <alignment horizontal="center"/>
      <protection hidden="1"/>
    </xf>
    <xf numFmtId="165" fontId="7" fillId="0" borderId="25" xfId="0" applyNumberFormat="1" applyFont="1" applyFill="1" applyBorder="1" applyAlignment="1" applyProtection="1">
      <alignment horizontal="center"/>
      <protection locked="0"/>
    </xf>
    <xf numFmtId="165" fontId="7" fillId="0" borderId="26" xfId="0" applyNumberFormat="1" applyFont="1" applyFill="1" applyBorder="1" applyAlignment="1" applyProtection="1">
      <alignment horizontal="center"/>
      <protection hidden="1"/>
    </xf>
    <xf numFmtId="167" fontId="7" fillId="0" borderId="26" xfId="0" applyNumberFormat="1" applyFont="1" applyFill="1" applyBorder="1" applyAlignment="1" applyProtection="1">
      <alignment horizontal="center"/>
      <protection locked="0"/>
    </xf>
    <xf numFmtId="167" fontId="7" fillId="0" borderId="25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 hidden="1" locked="0"/>
    </xf>
    <xf numFmtId="2" fontId="7" fillId="0" borderId="27" xfId="0" applyNumberFormat="1" applyFont="1" applyFill="1" applyBorder="1" applyAlignment="1" applyProtection="1">
      <alignment/>
      <protection hidden="1"/>
    </xf>
    <xf numFmtId="164" fontId="7" fillId="0" borderId="28" xfId="0" applyNumberFormat="1" applyFont="1" applyFill="1" applyBorder="1" applyAlignment="1" applyProtection="1">
      <alignment horizontal="center"/>
      <protection locked="0"/>
    </xf>
    <xf numFmtId="164" fontId="7" fillId="0" borderId="24" xfId="0" applyNumberFormat="1" applyFont="1" applyFill="1" applyBorder="1" applyAlignment="1" applyProtection="1">
      <alignment horizontal="center"/>
      <protection locked="0"/>
    </xf>
    <xf numFmtId="166" fontId="12" fillId="0" borderId="29" xfId="0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166" fontId="12" fillId="0" borderId="30" xfId="0" applyNumberFormat="1" applyFont="1" applyFill="1" applyBorder="1" applyAlignment="1" applyProtection="1">
      <alignment horizontal="center"/>
      <protection hidden="1"/>
    </xf>
    <xf numFmtId="164" fontId="12" fillId="0" borderId="26" xfId="0" applyNumberFormat="1" applyFont="1" applyFill="1" applyBorder="1" applyAlignment="1" applyProtection="1">
      <alignment horizontal="center"/>
      <protection locked="0"/>
    </xf>
    <xf numFmtId="164" fontId="12" fillId="0" borderId="25" xfId="0" applyNumberFormat="1" applyFont="1" applyFill="1" applyBorder="1" applyAlignment="1" applyProtection="1">
      <alignment horizontal="center"/>
      <protection locked="0"/>
    </xf>
    <xf numFmtId="165" fontId="10" fillId="0" borderId="15" xfId="0" applyNumberFormat="1" applyFont="1" applyFill="1" applyBorder="1" applyAlignment="1" applyProtection="1">
      <alignment horizontal="center"/>
      <protection hidden="1"/>
    </xf>
    <xf numFmtId="166" fontId="7" fillId="0" borderId="24" xfId="0" applyNumberFormat="1" applyFont="1" applyFill="1" applyBorder="1" applyAlignment="1" applyProtection="1">
      <alignment horizontal="center"/>
      <protection hidden="1"/>
    </xf>
    <xf numFmtId="166" fontId="7" fillId="0" borderId="25" xfId="0" applyNumberFormat="1" applyFont="1" applyFill="1" applyBorder="1" applyAlignment="1" applyProtection="1">
      <alignment horizontal="center"/>
      <protection hidden="1"/>
    </xf>
    <xf numFmtId="167" fontId="11" fillId="0" borderId="15" xfId="0" applyNumberFormat="1" applyFont="1" applyFill="1" applyBorder="1" applyAlignment="1" applyProtection="1">
      <alignment horizontal="center"/>
      <protection hidden="1"/>
    </xf>
    <xf numFmtId="167" fontId="97" fillId="0" borderId="15" xfId="0" applyNumberFormat="1" applyFont="1" applyFill="1" applyBorder="1" applyAlignment="1" applyProtection="1">
      <alignment horizontal="center"/>
      <protection hidden="1"/>
    </xf>
    <xf numFmtId="164" fontId="7" fillId="0" borderId="26" xfId="0" applyNumberFormat="1" applyFont="1" applyFill="1" applyBorder="1" applyAlignment="1" applyProtection="1">
      <alignment/>
      <protection locked="0"/>
    </xf>
    <xf numFmtId="166" fontId="7" fillId="0" borderId="24" xfId="0" applyNumberFormat="1" applyFont="1" applyFill="1" applyBorder="1" applyAlignment="1" applyProtection="1">
      <alignment/>
      <protection hidden="1"/>
    </xf>
    <xf numFmtId="164" fontId="7" fillId="0" borderId="25" xfId="0" applyNumberFormat="1" applyFont="1" applyFill="1" applyBorder="1" applyAlignment="1" applyProtection="1">
      <alignment/>
      <protection locked="0"/>
    </xf>
    <xf numFmtId="164" fontId="7" fillId="0" borderId="25" xfId="0" applyNumberFormat="1" applyFont="1" applyFill="1" applyBorder="1" applyAlignment="1" applyProtection="1">
      <alignment/>
      <protection hidden="1"/>
    </xf>
    <xf numFmtId="166" fontId="7" fillId="0" borderId="25" xfId="0" applyNumberFormat="1" applyFont="1" applyFill="1" applyBorder="1" applyAlignment="1" applyProtection="1">
      <alignment/>
      <protection hidden="1"/>
    </xf>
    <xf numFmtId="164" fontId="12" fillId="0" borderId="30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64" fontId="15" fillId="0" borderId="0" xfId="0" applyNumberFormat="1" applyFont="1" applyFill="1" applyAlignment="1" applyProtection="1">
      <alignment/>
      <protection hidden="1"/>
    </xf>
    <xf numFmtId="2" fontId="12" fillId="0" borderId="15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11" fillId="0" borderId="20" xfId="0" applyFont="1" applyFill="1" applyBorder="1" applyAlignment="1" applyProtection="1">
      <alignment/>
      <protection hidden="1"/>
    </xf>
    <xf numFmtId="0" fontId="11" fillId="0" borderId="15" xfId="0" applyFont="1" applyFill="1" applyBorder="1" applyAlignment="1" applyProtection="1">
      <alignment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64" fontId="10" fillId="0" borderId="20" xfId="0" applyNumberFormat="1" applyFont="1" applyFill="1" applyBorder="1" applyAlignment="1" applyProtection="1">
      <alignment horizontal="center"/>
      <protection hidden="1"/>
    </xf>
    <xf numFmtId="164" fontId="12" fillId="0" borderId="31" xfId="0" applyNumberFormat="1" applyFont="1" applyFill="1" applyBorder="1" applyAlignment="1" applyProtection="1">
      <alignment horizontal="center"/>
      <protection hidden="1"/>
    </xf>
    <xf numFmtId="164" fontId="10" fillId="0" borderId="15" xfId="0" applyNumberFormat="1" applyFont="1" applyFill="1" applyBorder="1" applyAlignment="1" applyProtection="1">
      <alignment horizontal="center"/>
      <protection hidden="1"/>
    </xf>
    <xf numFmtId="1" fontId="10" fillId="0" borderId="15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164" fontId="7" fillId="0" borderId="31" xfId="0" applyNumberFormat="1" applyFont="1" applyFill="1" applyBorder="1" applyAlignment="1" applyProtection="1">
      <alignment horizontal="center"/>
      <protection hidden="1"/>
    </xf>
    <xf numFmtId="164" fontId="12" fillId="0" borderId="0" xfId="0" applyNumberFormat="1" applyFont="1" applyFill="1" applyBorder="1" applyAlignment="1" applyProtection="1">
      <alignment horizontal="center"/>
      <protection hidden="1"/>
    </xf>
    <xf numFmtId="1" fontId="12" fillId="0" borderId="0" xfId="59" applyNumberFormat="1" applyFont="1" applyFill="1" applyBorder="1" applyAlignment="1" applyProtection="1">
      <alignment horizontal="center"/>
      <protection hidden="1"/>
    </xf>
    <xf numFmtId="164" fontId="7" fillId="0" borderId="0" xfId="59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Border="1" applyAlignment="1" applyProtection="1">
      <alignment horizontal="center"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164" fontId="91" fillId="0" borderId="15" xfId="0" applyNumberFormat="1" applyFont="1" applyFill="1" applyBorder="1" applyAlignment="1" applyProtection="1">
      <alignment horizontal="center"/>
      <protection locked="0"/>
    </xf>
    <xf numFmtId="2" fontId="98" fillId="0" borderId="0" xfId="0" applyNumberFormat="1" applyFont="1" applyFill="1" applyBorder="1" applyAlignment="1" applyProtection="1">
      <alignment/>
      <protection locked="0"/>
    </xf>
    <xf numFmtId="2" fontId="98" fillId="0" borderId="0" xfId="0" applyNumberFormat="1" applyFont="1" applyFill="1" applyBorder="1" applyAlignment="1" applyProtection="1">
      <alignment horizontal="center" shrinkToFit="1"/>
      <protection locked="0"/>
    </xf>
    <xf numFmtId="2" fontId="99" fillId="0" borderId="21" xfId="0" applyNumberFormat="1" applyFont="1" applyFill="1" applyBorder="1" applyAlignment="1" applyProtection="1">
      <alignment horizontal="left" vertical="center"/>
      <protection hidden="1"/>
    </xf>
    <xf numFmtId="2" fontId="99" fillId="0" borderId="13" xfId="0" applyNumberFormat="1" applyFont="1" applyFill="1" applyBorder="1" applyAlignment="1" applyProtection="1">
      <alignment horizontal="center" vertical="center"/>
      <protection hidden="1"/>
    </xf>
    <xf numFmtId="2" fontId="99" fillId="0" borderId="14" xfId="0" applyNumberFormat="1" applyFont="1" applyFill="1" applyBorder="1" applyAlignment="1" applyProtection="1">
      <alignment horizontal="center" vertical="center"/>
      <protection hidden="1"/>
    </xf>
    <xf numFmtId="2" fontId="99" fillId="0" borderId="0" xfId="0" applyNumberFormat="1" applyFont="1" applyFill="1" applyBorder="1" applyAlignment="1" applyProtection="1">
      <alignment horizontal="center" vertical="center"/>
      <protection locked="0"/>
    </xf>
    <xf numFmtId="2" fontId="100" fillId="0" borderId="0" xfId="0" applyNumberFormat="1" applyFont="1" applyFill="1" applyBorder="1" applyAlignment="1" applyProtection="1">
      <alignment/>
      <protection locked="0"/>
    </xf>
    <xf numFmtId="2" fontId="99" fillId="0" borderId="11" xfId="0" applyNumberFormat="1" applyFont="1" applyFill="1" applyBorder="1" applyAlignment="1" applyProtection="1">
      <alignment horizontal="center" vertical="center"/>
      <protection hidden="1"/>
    </xf>
    <xf numFmtId="2" fontId="99" fillId="0" borderId="10" xfId="0" applyNumberFormat="1" applyFont="1" applyFill="1" applyBorder="1" applyAlignment="1" applyProtection="1">
      <alignment horizontal="center" vertical="center"/>
      <protection hidden="1"/>
    </xf>
    <xf numFmtId="2" fontId="99" fillId="0" borderId="19" xfId="0" applyNumberFormat="1" applyFont="1" applyFill="1" applyBorder="1" applyAlignment="1" applyProtection="1">
      <alignment horizontal="center" vertical="center"/>
      <protection hidden="1"/>
    </xf>
    <xf numFmtId="2" fontId="101" fillId="0" borderId="0" xfId="0" applyNumberFormat="1" applyFont="1" applyFill="1" applyBorder="1" applyAlignment="1" applyProtection="1">
      <alignment/>
      <protection locked="0"/>
    </xf>
    <xf numFmtId="0" fontId="102" fillId="0" borderId="31" xfId="0" applyFont="1" applyFill="1" applyBorder="1" applyAlignment="1">
      <alignment horizontal="center" vertical="top" textRotation="90" wrapText="1"/>
    </xf>
    <xf numFmtId="0" fontId="102" fillId="0" borderId="31" xfId="0" applyFont="1" applyFill="1" applyBorder="1" applyAlignment="1">
      <alignment horizontal="left" vertical="top" textRotation="90" wrapText="1"/>
    </xf>
    <xf numFmtId="0" fontId="98" fillId="0" borderId="31" xfId="0" applyFont="1" applyFill="1" applyBorder="1" applyAlignment="1">
      <alignment horizontal="center" vertical="center" textRotation="90" wrapText="1"/>
    </xf>
    <xf numFmtId="0" fontId="98" fillId="0" borderId="15" xfId="0" applyFont="1" applyFill="1" applyBorder="1" applyAlignment="1">
      <alignment horizontal="center" vertical="center" textRotation="90" wrapText="1"/>
    </xf>
    <xf numFmtId="0" fontId="102" fillId="0" borderId="32" xfId="0" applyFont="1" applyFill="1" applyBorder="1" applyAlignment="1">
      <alignment horizontal="center" vertical="top" wrapText="1"/>
    </xf>
    <xf numFmtId="0" fontId="98" fillId="0" borderId="15" xfId="0" applyFont="1" applyFill="1" applyBorder="1" applyAlignment="1">
      <alignment horizontal="center" vertical="center" wrapText="1"/>
    </xf>
    <xf numFmtId="2" fontId="100" fillId="0" borderId="31" xfId="0" applyNumberFormat="1" applyFont="1" applyFill="1" applyBorder="1" applyAlignment="1" applyProtection="1">
      <alignment/>
      <protection hidden="1"/>
    </xf>
    <xf numFmtId="0" fontId="99" fillId="0" borderId="15" xfId="0" applyNumberFormat="1" applyFont="1" applyFill="1" applyBorder="1" applyAlignment="1" applyProtection="1">
      <alignment horizontal="center"/>
      <protection hidden="1"/>
    </xf>
    <xf numFmtId="0" fontId="103" fillId="0" borderId="16" xfId="0" applyFont="1" applyFill="1" applyBorder="1" applyAlignment="1" applyProtection="1">
      <alignment horizontal="center" shrinkToFit="1"/>
      <protection hidden="1"/>
    </xf>
    <xf numFmtId="0" fontId="99" fillId="0" borderId="19" xfId="0" applyNumberFormat="1" applyFont="1" applyFill="1" applyBorder="1" applyAlignment="1" applyProtection="1">
      <alignment horizontal="center"/>
      <protection hidden="1"/>
    </xf>
    <xf numFmtId="2" fontId="101" fillId="0" borderId="11" xfId="0" applyNumberFormat="1" applyFont="1" applyFill="1" applyBorder="1" applyAlignment="1" applyProtection="1">
      <alignment/>
      <protection hidden="1"/>
    </xf>
    <xf numFmtId="164" fontId="101" fillId="0" borderId="15" xfId="0" applyNumberFormat="1" applyFont="1" applyFill="1" applyBorder="1" applyAlignment="1" applyProtection="1">
      <alignment horizontal="center" shrinkToFit="1"/>
      <protection hidden="1"/>
    </xf>
    <xf numFmtId="166" fontId="101" fillId="0" borderId="15" xfId="0" applyNumberFormat="1" applyFont="1" applyFill="1" applyBorder="1" applyAlignment="1" applyProtection="1">
      <alignment horizontal="center" shrinkToFit="1"/>
      <protection hidden="1"/>
    </xf>
    <xf numFmtId="2" fontId="101" fillId="0" borderId="31" xfId="0" applyNumberFormat="1" applyFont="1" applyFill="1" applyBorder="1" applyAlignment="1" applyProtection="1">
      <alignment/>
      <protection hidden="1"/>
    </xf>
    <xf numFmtId="1" fontId="101" fillId="0" borderId="15" xfId="59" applyNumberFormat="1" applyFont="1" applyFill="1" applyBorder="1" applyAlignment="1" applyProtection="1">
      <alignment horizontal="center" shrinkToFit="1"/>
      <protection hidden="1"/>
    </xf>
    <xf numFmtId="164" fontId="100" fillId="0" borderId="15" xfId="0" applyNumberFormat="1" applyFont="1" applyFill="1" applyBorder="1" applyAlignment="1" applyProtection="1">
      <alignment horizontal="center" shrinkToFit="1"/>
      <protection locked="0"/>
    </xf>
    <xf numFmtId="2" fontId="104" fillId="0" borderId="15" xfId="0" applyNumberFormat="1" applyFont="1" applyFill="1" applyBorder="1" applyAlignment="1" applyProtection="1">
      <alignment/>
      <protection hidden="1" locked="0"/>
    </xf>
    <xf numFmtId="2" fontId="105" fillId="0" borderId="15" xfId="0" applyNumberFormat="1" applyFont="1" applyFill="1" applyBorder="1" applyAlignment="1" applyProtection="1">
      <alignment/>
      <protection hidden="1" locked="0"/>
    </xf>
    <xf numFmtId="2" fontId="106" fillId="0" borderId="0" xfId="0" applyNumberFormat="1" applyFont="1" applyFill="1" applyBorder="1" applyAlignment="1" applyProtection="1">
      <alignment horizontal="center"/>
      <protection hidden="1" locked="0"/>
    </xf>
    <xf numFmtId="2" fontId="107" fillId="0" borderId="0" xfId="0" applyNumberFormat="1" applyFont="1" applyFill="1" applyBorder="1" applyAlignment="1" applyProtection="1">
      <alignment horizontal="center"/>
      <protection hidden="1" locked="0"/>
    </xf>
    <xf numFmtId="1" fontId="100" fillId="0" borderId="15" xfId="59" applyNumberFormat="1" applyFont="1" applyFill="1" applyBorder="1" applyAlignment="1" applyProtection="1">
      <alignment horizontal="center" shrinkToFit="1"/>
      <protection hidden="1"/>
    </xf>
    <xf numFmtId="2" fontId="101" fillId="0" borderId="15" xfId="0" applyNumberFormat="1" applyFont="1" applyFill="1" applyBorder="1" applyAlignment="1" applyProtection="1">
      <alignment/>
      <protection locked="0"/>
    </xf>
    <xf numFmtId="2" fontId="104" fillId="0" borderId="0" xfId="0" applyNumberFormat="1" applyFont="1" applyFill="1" applyBorder="1" applyAlignment="1" applyProtection="1">
      <alignment/>
      <protection hidden="1" locked="0"/>
    </xf>
    <xf numFmtId="164" fontId="104" fillId="0" borderId="0" xfId="59" applyNumberFormat="1" applyFont="1" applyFill="1" applyBorder="1" applyAlignment="1" applyProtection="1">
      <alignment horizontal="center"/>
      <protection hidden="1" locked="0"/>
    </xf>
    <xf numFmtId="2" fontId="104" fillId="0" borderId="0" xfId="0" applyNumberFormat="1" applyFont="1" applyFill="1" applyBorder="1" applyAlignment="1" applyProtection="1">
      <alignment horizontal="center"/>
      <protection locked="0"/>
    </xf>
    <xf numFmtId="1" fontId="106" fillId="0" borderId="0" xfId="59" applyNumberFormat="1" applyFont="1" applyFill="1" applyBorder="1" applyAlignment="1" applyProtection="1">
      <alignment horizontal="center"/>
      <protection hidden="1" locked="0"/>
    </xf>
    <xf numFmtId="165" fontId="100" fillId="0" borderId="15" xfId="0" applyNumberFormat="1" applyFont="1" applyFill="1" applyBorder="1" applyAlignment="1" applyProtection="1">
      <alignment horizontal="center" shrinkToFit="1"/>
      <protection locked="0"/>
    </xf>
    <xf numFmtId="164" fontId="104" fillId="0" borderId="0" xfId="0" applyNumberFormat="1" applyFont="1" applyFill="1" applyBorder="1" applyAlignment="1" applyProtection="1">
      <alignment horizontal="center"/>
      <protection hidden="1" locked="0"/>
    </xf>
    <xf numFmtId="164" fontId="104" fillId="0" borderId="0" xfId="59" applyNumberFormat="1" applyFont="1" applyFill="1" applyBorder="1" applyAlignment="1" applyProtection="1">
      <alignment horizontal="center"/>
      <protection locked="0"/>
    </xf>
    <xf numFmtId="164" fontId="101" fillId="0" borderId="15" xfId="0" applyNumberFormat="1" applyFont="1" applyFill="1" applyBorder="1" applyAlignment="1" applyProtection="1">
      <alignment horizontal="center" shrinkToFit="1"/>
      <protection locked="0"/>
    </xf>
    <xf numFmtId="2" fontId="105" fillId="0" borderId="0" xfId="0" applyNumberFormat="1" applyFont="1" applyFill="1" applyBorder="1" applyAlignment="1" applyProtection="1">
      <alignment/>
      <protection hidden="1" locked="0"/>
    </xf>
    <xf numFmtId="165" fontId="104" fillId="0" borderId="0" xfId="0" applyNumberFormat="1" applyFont="1" applyFill="1" applyBorder="1" applyAlignment="1" applyProtection="1">
      <alignment horizontal="center"/>
      <protection locked="0"/>
    </xf>
    <xf numFmtId="2" fontId="101" fillId="0" borderId="15" xfId="0" applyNumberFormat="1" applyFont="1" applyFill="1" applyBorder="1" applyAlignment="1" applyProtection="1">
      <alignment/>
      <protection hidden="1"/>
    </xf>
    <xf numFmtId="2" fontId="101" fillId="0" borderId="15" xfId="0" applyNumberFormat="1" applyFont="1" applyFill="1" applyBorder="1" applyAlignment="1" applyProtection="1">
      <alignment horizontal="center" shrinkToFit="1"/>
      <protection hidden="1"/>
    </xf>
    <xf numFmtId="0" fontId="108" fillId="0" borderId="15" xfId="0" applyFont="1" applyFill="1" applyBorder="1" applyAlignment="1" applyProtection="1">
      <alignment/>
      <protection hidden="1"/>
    </xf>
    <xf numFmtId="0" fontId="107" fillId="0" borderId="0" xfId="0" applyFont="1" applyFill="1" applyBorder="1" applyAlignment="1" applyProtection="1">
      <alignment/>
      <protection hidden="1"/>
    </xf>
    <xf numFmtId="164" fontId="100" fillId="0" borderId="0" xfId="0" applyNumberFormat="1" applyFont="1" applyFill="1" applyBorder="1" applyAlignment="1" applyProtection="1">
      <alignment horizontal="center" shrinkToFit="1"/>
      <protection locked="0"/>
    </xf>
    <xf numFmtId="1" fontId="100" fillId="0" borderId="0" xfId="59" applyNumberFormat="1" applyFont="1" applyFill="1" applyBorder="1" applyAlignment="1" applyProtection="1">
      <alignment horizontal="center" shrinkToFit="1"/>
      <protection hidden="1"/>
    </xf>
    <xf numFmtId="164" fontId="101" fillId="0" borderId="0" xfId="0" applyNumberFormat="1" applyFont="1" applyFill="1" applyBorder="1" applyAlignment="1" applyProtection="1">
      <alignment horizontal="center" shrinkToFit="1"/>
      <protection hidden="1"/>
    </xf>
    <xf numFmtId="2" fontId="98" fillId="0" borderId="0" xfId="0" applyNumberFormat="1" applyFont="1" applyFill="1" applyBorder="1" applyAlignment="1" applyProtection="1">
      <alignment shrinkToFit="1"/>
      <protection locked="0"/>
    </xf>
    <xf numFmtId="167" fontId="104" fillId="0" borderId="0" xfId="0" applyNumberFormat="1" applyFont="1" applyFill="1" applyBorder="1" applyAlignment="1" applyProtection="1">
      <alignment horizontal="center"/>
      <protection locked="0"/>
    </xf>
    <xf numFmtId="164" fontId="104" fillId="0" borderId="0" xfId="0" applyNumberFormat="1" applyFont="1" applyFill="1" applyBorder="1" applyAlignment="1" applyProtection="1">
      <alignment horizontal="center"/>
      <protection locked="0"/>
    </xf>
    <xf numFmtId="2" fontId="106" fillId="0" borderId="0" xfId="0" applyNumberFormat="1" applyFont="1" applyFill="1" applyBorder="1" applyAlignment="1" applyProtection="1">
      <alignment/>
      <protection hidden="1" locked="0"/>
    </xf>
    <xf numFmtId="164" fontId="106" fillId="0" borderId="0" xfId="0" applyNumberFormat="1" applyFont="1" applyFill="1" applyBorder="1" applyAlignment="1" applyProtection="1">
      <alignment horizontal="center"/>
      <protection hidden="1" locked="0"/>
    </xf>
    <xf numFmtId="2" fontId="98" fillId="0" borderId="0" xfId="0" applyNumberFormat="1" applyFont="1" applyFill="1" applyBorder="1" applyAlignment="1" applyProtection="1">
      <alignment wrapText="1"/>
      <protection locked="0"/>
    </xf>
    <xf numFmtId="2" fontId="104" fillId="0" borderId="15" xfId="0" applyNumberFormat="1" applyFont="1" applyFill="1" applyBorder="1" applyAlignment="1" applyProtection="1">
      <alignment horizontal="left" wrapText="1"/>
      <protection hidden="1" locked="0"/>
    </xf>
    <xf numFmtId="164" fontId="12" fillId="0" borderId="15" xfId="52" applyNumberFormat="1" applyFont="1" applyFill="1" applyBorder="1" applyAlignment="1">
      <alignment horizontal="center"/>
      <protection/>
    </xf>
    <xf numFmtId="164" fontId="7" fillId="0" borderId="16" xfId="52" applyNumberFormat="1" applyFont="1" applyFill="1" applyBorder="1" applyAlignment="1" applyProtection="1">
      <alignment horizontal="center"/>
      <protection/>
    </xf>
    <xf numFmtId="164" fontId="7" fillId="0" borderId="15" xfId="0" applyNumberFormat="1" applyFont="1" applyFill="1" applyBorder="1" applyAlignment="1" applyProtection="1">
      <alignment horizontal="center"/>
      <protection hidden="1"/>
    </xf>
    <xf numFmtId="166" fontId="7" fillId="0" borderId="16" xfId="52" applyNumberFormat="1" applyFont="1" applyFill="1" applyBorder="1" applyAlignment="1" applyProtection="1">
      <alignment horizontal="center"/>
      <protection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" fontId="11" fillId="0" borderId="15" xfId="0" applyNumberFormat="1" applyFont="1" applyFill="1" applyBorder="1" applyAlignment="1" applyProtection="1">
      <alignment horizontal="center"/>
      <protection hidden="1"/>
    </xf>
    <xf numFmtId="1" fontId="7" fillId="0" borderId="15" xfId="0" applyNumberFormat="1" applyFont="1" applyFill="1" applyBorder="1" applyAlignment="1" applyProtection="1">
      <alignment horizontal="center"/>
      <protection hidden="1"/>
    </xf>
    <xf numFmtId="166" fontId="7" fillId="34" borderId="15" xfId="0" applyNumberFormat="1" applyFont="1" applyFill="1" applyBorder="1" applyAlignment="1" applyProtection="1">
      <alignment horizontal="center"/>
      <protection hidden="1"/>
    </xf>
    <xf numFmtId="2" fontId="7" fillId="34" borderId="15" xfId="52" applyNumberFormat="1" applyFont="1" applyFill="1" applyBorder="1">
      <alignment/>
      <protection/>
    </xf>
    <xf numFmtId="164" fontId="7" fillId="34" borderId="16" xfId="52" applyNumberFormat="1" applyFont="1" applyFill="1" applyBorder="1" applyAlignment="1" applyProtection="1">
      <alignment horizontal="center"/>
      <protection/>
    </xf>
    <xf numFmtId="164" fontId="7" fillId="34" borderId="15" xfId="0" applyNumberFormat="1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>
      <alignment/>
    </xf>
    <xf numFmtId="2" fontId="109" fillId="0" borderId="0" xfId="0" applyNumberFormat="1" applyFont="1" applyFill="1" applyBorder="1" applyAlignment="1" applyProtection="1">
      <alignment/>
      <protection hidden="1"/>
    </xf>
    <xf numFmtId="2" fontId="100" fillId="0" borderId="31" xfId="0" applyNumberFormat="1" applyFont="1" applyFill="1" applyBorder="1" applyAlignment="1" applyProtection="1">
      <alignment horizontal="left" wrapText="1"/>
      <protection hidden="1"/>
    </xf>
    <xf numFmtId="165" fontId="100" fillId="0" borderId="15" xfId="0" applyNumberFormat="1" applyFont="1" applyFill="1" applyBorder="1" applyAlignment="1" applyProtection="1">
      <alignment horizontal="center" shrinkToFit="1"/>
      <protection hidden="1"/>
    </xf>
    <xf numFmtId="0" fontId="9" fillId="0" borderId="0" xfId="0" applyFont="1" applyAlignment="1">
      <alignment/>
    </xf>
    <xf numFmtId="164" fontId="89" fillId="0" borderId="0" xfId="0" applyNumberFormat="1" applyFont="1" applyFill="1" applyBorder="1" applyAlignment="1" applyProtection="1">
      <alignment horizontal="center"/>
      <protection hidden="1"/>
    </xf>
    <xf numFmtId="2" fontId="94" fillId="0" borderId="11" xfId="0" applyNumberFormat="1" applyFont="1" applyFill="1" applyBorder="1" applyAlignment="1" applyProtection="1">
      <alignment horizontal="center"/>
      <protection locked="0"/>
    </xf>
    <xf numFmtId="2" fontId="94" fillId="0" borderId="10" xfId="0" applyNumberFormat="1" applyFont="1" applyFill="1" applyBorder="1" applyAlignment="1" applyProtection="1">
      <alignment horizontal="center"/>
      <protection locked="0"/>
    </xf>
    <xf numFmtId="2" fontId="94" fillId="0" borderId="19" xfId="0" applyNumberFormat="1" applyFont="1" applyFill="1" applyBorder="1" applyAlignment="1" applyProtection="1">
      <alignment horizontal="center"/>
      <protection locked="0"/>
    </xf>
    <xf numFmtId="2" fontId="94" fillId="0" borderId="33" xfId="0" applyNumberFormat="1" applyFont="1" applyFill="1" applyBorder="1" applyAlignment="1" applyProtection="1">
      <alignment horizontal="center"/>
      <protection hidden="1"/>
    </xf>
    <xf numFmtId="2" fontId="94" fillId="0" borderId="0" xfId="0" applyNumberFormat="1" applyFont="1" applyFill="1" applyBorder="1" applyAlignment="1" applyProtection="1">
      <alignment horizontal="center"/>
      <protection hidden="1"/>
    </xf>
    <xf numFmtId="2" fontId="94" fillId="0" borderId="12" xfId="0" applyNumberFormat="1" applyFont="1" applyFill="1" applyBorder="1" applyAlignment="1" applyProtection="1">
      <alignment horizontal="center"/>
      <protection hidden="1"/>
    </xf>
    <xf numFmtId="2" fontId="94" fillId="0" borderId="21" xfId="0" applyNumberFormat="1" applyFont="1" applyFill="1" applyBorder="1" applyAlignment="1" applyProtection="1">
      <alignment horizontal="center"/>
      <protection locked="0"/>
    </xf>
    <xf numFmtId="2" fontId="94" fillId="0" borderId="13" xfId="0" applyNumberFormat="1" applyFont="1" applyFill="1" applyBorder="1" applyAlignment="1" applyProtection="1">
      <alignment horizontal="center"/>
      <protection locked="0"/>
    </xf>
    <xf numFmtId="2" fontId="94" fillId="0" borderId="14" xfId="0" applyNumberFormat="1" applyFont="1" applyFill="1" applyBorder="1" applyAlignment="1" applyProtection="1">
      <alignment horizontal="center"/>
      <protection locked="0"/>
    </xf>
    <xf numFmtId="0" fontId="94" fillId="0" borderId="11" xfId="0" applyNumberFormat="1" applyFont="1" applyFill="1" applyBorder="1" applyAlignment="1" applyProtection="1">
      <alignment horizontal="center"/>
      <protection locked="0"/>
    </xf>
    <xf numFmtId="0" fontId="94" fillId="0" borderId="10" xfId="0" applyNumberFormat="1" applyFont="1" applyFill="1" applyBorder="1" applyAlignment="1" applyProtection="1">
      <alignment horizontal="center"/>
      <protection locked="0"/>
    </xf>
    <xf numFmtId="0" fontId="94" fillId="0" borderId="19" xfId="0" applyNumberFormat="1" applyFont="1" applyFill="1" applyBorder="1" applyAlignment="1" applyProtection="1">
      <alignment horizontal="center"/>
      <protection locked="0"/>
    </xf>
    <xf numFmtId="0" fontId="94" fillId="0" borderId="15" xfId="0" applyNumberFormat="1" applyFont="1" applyFill="1" applyBorder="1" applyAlignment="1" applyProtection="1">
      <alignment horizontal="center"/>
      <protection hidden="1"/>
    </xf>
    <xf numFmtId="2" fontId="94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9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4" fillId="0" borderId="31" xfId="0" applyNumberFormat="1" applyFont="1" applyFill="1" applyBorder="1" applyAlignment="1" applyProtection="1">
      <alignment horizontal="center"/>
      <protection locked="0"/>
    </xf>
    <xf numFmtId="2" fontId="94" fillId="0" borderId="32" xfId="0" applyNumberFormat="1" applyFont="1" applyFill="1" applyBorder="1" applyAlignment="1" applyProtection="1">
      <alignment horizontal="center"/>
      <protection locked="0"/>
    </xf>
    <xf numFmtId="2" fontId="94" fillId="0" borderId="16" xfId="0" applyNumberFormat="1" applyFont="1" applyFill="1" applyBorder="1" applyAlignment="1" applyProtection="1">
      <alignment horizontal="center"/>
      <protection locked="0"/>
    </xf>
    <xf numFmtId="2" fontId="94" fillId="0" borderId="33" xfId="0" applyNumberFormat="1" applyFont="1" applyFill="1" applyBorder="1" applyAlignment="1" applyProtection="1">
      <alignment horizontal="center"/>
      <protection locked="0"/>
    </xf>
    <xf numFmtId="2" fontId="94" fillId="0" borderId="0" xfId="0" applyNumberFormat="1" applyFont="1" applyFill="1" applyBorder="1" applyAlignment="1" applyProtection="1">
      <alignment horizontal="center"/>
      <protection locked="0"/>
    </xf>
    <xf numFmtId="2" fontId="94" fillId="0" borderId="12" xfId="0" applyNumberFormat="1" applyFont="1" applyFill="1" applyBorder="1" applyAlignment="1" applyProtection="1">
      <alignment horizontal="center"/>
      <protection locked="0"/>
    </xf>
    <xf numFmtId="0" fontId="94" fillId="0" borderId="11" xfId="0" applyFont="1" applyFill="1" applyBorder="1" applyAlignment="1" applyProtection="1">
      <alignment horizontal="center"/>
      <protection locked="0"/>
    </xf>
    <xf numFmtId="0" fontId="94" fillId="0" borderId="10" xfId="0" applyFont="1" applyFill="1" applyBorder="1" applyAlignment="1" applyProtection="1">
      <alignment horizontal="center"/>
      <protection locked="0"/>
    </xf>
    <xf numFmtId="0" fontId="94" fillId="0" borderId="19" xfId="0" applyFont="1" applyFill="1" applyBorder="1" applyAlignment="1" applyProtection="1">
      <alignment horizontal="center"/>
      <protection locked="0"/>
    </xf>
    <xf numFmtId="0" fontId="94" fillId="0" borderId="33" xfId="0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 applyProtection="1">
      <alignment horizontal="center"/>
      <protection locked="0"/>
    </xf>
    <xf numFmtId="0" fontId="94" fillId="0" borderId="12" xfId="0" applyFont="1" applyFill="1" applyBorder="1" applyAlignment="1" applyProtection="1">
      <alignment horizontal="center"/>
      <protection locked="0"/>
    </xf>
    <xf numFmtId="0" fontId="94" fillId="0" borderId="21" xfId="0" applyFont="1" applyFill="1" applyBorder="1" applyAlignment="1" applyProtection="1">
      <alignment horizontal="center"/>
      <protection locked="0"/>
    </xf>
    <xf numFmtId="0" fontId="94" fillId="0" borderId="13" xfId="0" applyFont="1" applyFill="1" applyBorder="1" applyAlignment="1" applyProtection="1">
      <alignment horizontal="center"/>
      <protection locked="0"/>
    </xf>
    <xf numFmtId="0" fontId="94" fillId="0" borderId="14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2" fontId="16" fillId="0" borderId="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Fill="1" applyBorder="1" applyAlignment="1" applyProtection="1">
      <alignment horizontal="center"/>
      <protection hidden="1"/>
    </xf>
    <xf numFmtId="2" fontId="12" fillId="0" borderId="11" xfId="0" applyNumberFormat="1" applyFont="1" applyFill="1" applyBorder="1" applyAlignment="1" applyProtection="1">
      <alignment/>
      <protection hidden="1"/>
    </xf>
    <xf numFmtId="2" fontId="12" fillId="0" borderId="10" xfId="0" applyNumberFormat="1" applyFont="1" applyFill="1" applyBorder="1" applyAlignment="1" applyProtection="1">
      <alignment/>
      <protection hidden="1"/>
    </xf>
    <xf numFmtId="2" fontId="12" fillId="0" borderId="11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49" fontId="12" fillId="0" borderId="11" xfId="0" applyNumberFormat="1" applyFont="1" applyFill="1" applyBorder="1" applyAlignment="1" applyProtection="1">
      <alignment horizontal="center"/>
      <protection hidden="1"/>
    </xf>
    <xf numFmtId="49" fontId="12" fillId="0" borderId="10" xfId="0" applyNumberFormat="1" applyFont="1" applyFill="1" applyBorder="1" applyAlignment="1" applyProtection="1">
      <alignment horizontal="center"/>
      <protection hidden="1"/>
    </xf>
    <xf numFmtId="2" fontId="12" fillId="0" borderId="34" xfId="0" applyNumberFormat="1" applyFont="1" applyFill="1" applyBorder="1" applyAlignment="1" applyProtection="1">
      <alignment horizontal="center" vertical="center"/>
      <protection hidden="1"/>
    </xf>
    <xf numFmtId="2" fontId="12" fillId="0" borderId="29" xfId="0" applyNumberFormat="1" applyFont="1" applyFill="1" applyBorder="1" applyAlignment="1" applyProtection="1">
      <alignment horizontal="center" vertical="center"/>
      <protection hidden="1"/>
    </xf>
    <xf numFmtId="2" fontId="12" fillId="0" borderId="1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2" fillId="0" borderId="33" xfId="0" applyNumberFormat="1" applyFont="1" applyFill="1" applyBorder="1" applyAlignment="1" applyProtection="1">
      <alignment horizontal="center"/>
      <protection hidden="1"/>
    </xf>
    <xf numFmtId="2" fontId="12" fillId="0" borderId="21" xfId="0" applyNumberFormat="1" applyFont="1" applyFill="1" applyBorder="1" applyAlignment="1" applyProtection="1">
      <alignment horizontal="center"/>
      <protection hidden="1"/>
    </xf>
    <xf numFmtId="2" fontId="12" fillId="0" borderId="14" xfId="0" applyNumberFormat="1" applyFont="1" applyFill="1" applyBorder="1" applyAlignment="1" applyProtection="1">
      <alignment horizontal="center"/>
      <protection hidden="1"/>
    </xf>
    <xf numFmtId="2" fontId="12" fillId="0" borderId="12" xfId="0" applyNumberFormat="1" applyFont="1" applyFill="1" applyBorder="1" applyAlignment="1" applyProtection="1">
      <alignment horizontal="center"/>
      <protection hidden="1"/>
    </xf>
    <xf numFmtId="2" fontId="99" fillId="0" borderId="21" xfId="0" applyNumberFormat="1" applyFont="1" applyFill="1" applyBorder="1" applyAlignment="1" applyProtection="1">
      <alignment horizontal="center" vertical="center"/>
      <protection hidden="1"/>
    </xf>
    <xf numFmtId="2" fontId="99" fillId="0" borderId="13" xfId="0" applyNumberFormat="1" applyFont="1" applyFill="1" applyBorder="1" applyAlignment="1" applyProtection="1">
      <alignment horizontal="center" vertical="center"/>
      <protection hidden="1"/>
    </xf>
    <xf numFmtId="2" fontId="99" fillId="0" borderId="14" xfId="0" applyNumberFormat="1" applyFont="1" applyFill="1" applyBorder="1" applyAlignment="1" applyProtection="1">
      <alignment horizontal="center" vertical="center"/>
      <protection hidden="1"/>
    </xf>
    <xf numFmtId="2" fontId="99" fillId="0" borderId="11" xfId="0" applyNumberFormat="1" applyFont="1" applyFill="1" applyBorder="1" applyAlignment="1" applyProtection="1">
      <alignment horizontal="center" vertical="center"/>
      <protection hidden="1"/>
    </xf>
    <xf numFmtId="2" fontId="99" fillId="0" borderId="10" xfId="0" applyNumberFormat="1" applyFont="1" applyFill="1" applyBorder="1" applyAlignment="1" applyProtection="1">
      <alignment horizontal="center" vertical="center"/>
      <protection hidden="1"/>
    </xf>
    <xf numFmtId="2" fontId="99" fillId="0" borderId="19" xfId="0" applyNumberFormat="1" applyFont="1" applyFill="1" applyBorder="1" applyAlignment="1" applyProtection="1">
      <alignment horizontal="center" vertical="center"/>
      <protection hidden="1"/>
    </xf>
    <xf numFmtId="2" fontId="101" fillId="0" borderId="18" xfId="0" applyNumberFormat="1" applyFont="1" applyFill="1" applyBorder="1" applyAlignment="1" applyProtection="1">
      <alignment horizontal="center" vertical="center"/>
      <protection hidden="1"/>
    </xf>
    <xf numFmtId="2" fontId="101" fillId="0" borderId="20" xfId="0" applyNumberFormat="1" applyFont="1" applyFill="1" applyBorder="1" applyAlignment="1" applyProtection="1">
      <alignment horizontal="center" vertical="center"/>
      <protection hidden="1"/>
    </xf>
    <xf numFmtId="2" fontId="101" fillId="0" borderId="21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13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14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33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0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12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11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10" xfId="0" applyNumberFormat="1" applyFont="1" applyFill="1" applyBorder="1" applyAlignment="1" applyProtection="1">
      <alignment horizontal="center" vertical="center" shrinkToFit="1"/>
      <protection hidden="1"/>
    </xf>
    <xf numFmtId="2" fontId="101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106" fillId="0" borderId="21" xfId="0" applyNumberFormat="1" applyFont="1" applyFill="1" applyBorder="1" applyAlignment="1" applyProtection="1">
      <alignment horizontal="center" vertical="center" shrinkToFit="1"/>
      <protection hidden="1" locked="0"/>
    </xf>
    <xf numFmtId="2" fontId="106" fillId="0" borderId="13" xfId="0" applyNumberFormat="1" applyFont="1" applyFill="1" applyBorder="1" applyAlignment="1" applyProtection="1">
      <alignment horizontal="center" vertical="center" shrinkToFit="1"/>
      <protection hidden="1" locked="0"/>
    </xf>
    <xf numFmtId="2" fontId="106" fillId="0" borderId="14" xfId="0" applyNumberFormat="1" applyFont="1" applyFill="1" applyBorder="1" applyAlignment="1" applyProtection="1">
      <alignment horizontal="center" vertical="center" shrinkToFit="1"/>
      <protection hidden="1" locked="0"/>
    </xf>
    <xf numFmtId="2" fontId="106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2" fontId="106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2" fontId="106" fillId="0" borderId="19" xfId="0" applyNumberFormat="1" applyFont="1" applyFill="1" applyBorder="1" applyAlignment="1" applyProtection="1">
      <alignment horizontal="center" vertical="center" shrinkToFit="1"/>
      <protection hidden="1" locked="0"/>
    </xf>
    <xf numFmtId="0" fontId="103" fillId="0" borderId="17" xfId="0" applyFont="1" applyFill="1" applyBorder="1" applyAlignment="1" applyProtection="1">
      <alignment horizontal="center" vertical="center" shrinkToFit="1"/>
      <protection hidden="1" locked="0"/>
    </xf>
    <xf numFmtId="0" fontId="103" fillId="0" borderId="18" xfId="0" applyFont="1" applyFill="1" applyBorder="1" applyAlignment="1" applyProtection="1">
      <alignment horizontal="center" vertical="center" shrinkToFit="1"/>
      <protection hidden="1" locked="0"/>
    </xf>
    <xf numFmtId="0" fontId="103" fillId="0" borderId="20" xfId="0" applyFont="1" applyFill="1" applyBorder="1" applyAlignment="1" applyProtection="1">
      <alignment horizontal="center" vertical="center" shrinkToFit="1"/>
      <protection hidden="1" locked="0"/>
    </xf>
    <xf numFmtId="0" fontId="99" fillId="0" borderId="31" xfId="0" applyNumberFormat="1" applyFont="1" applyFill="1" applyBorder="1" applyAlignment="1" applyProtection="1">
      <alignment horizontal="center"/>
      <protection hidden="1"/>
    </xf>
    <xf numFmtId="0" fontId="99" fillId="0" borderId="32" xfId="0" applyNumberFormat="1" applyFont="1" applyFill="1" applyBorder="1" applyAlignment="1" applyProtection="1">
      <alignment horizontal="center"/>
      <protection hidden="1"/>
    </xf>
    <xf numFmtId="0" fontId="99" fillId="0" borderId="16" xfId="0" applyNumberFormat="1" applyFont="1" applyFill="1" applyBorder="1" applyAlignment="1" applyProtection="1">
      <alignment horizontal="center"/>
      <protection hidden="1"/>
    </xf>
    <xf numFmtId="1" fontId="100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10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/>
      <protection hidden="1"/>
    </xf>
    <xf numFmtId="0" fontId="10" fillId="0" borderId="32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2" fontId="7" fillId="0" borderId="21" xfId="52" applyNumberFormat="1" applyFont="1" applyFill="1" applyBorder="1" applyAlignment="1">
      <alignment horizontal="center"/>
      <protection/>
    </xf>
    <xf numFmtId="2" fontId="7" fillId="0" borderId="13" xfId="52" applyNumberFormat="1" applyFont="1" applyFill="1" applyBorder="1" applyAlignment="1">
      <alignment horizontal="center"/>
      <protection/>
    </xf>
    <xf numFmtId="2" fontId="7" fillId="0" borderId="14" xfId="52" applyNumberFormat="1" applyFont="1" applyFill="1" applyBorder="1" applyAlignment="1">
      <alignment horizontal="center"/>
      <protection/>
    </xf>
    <xf numFmtId="2" fontId="12" fillId="0" borderId="21" xfId="52" applyNumberFormat="1" applyFont="1" applyFill="1" applyBorder="1" applyAlignment="1">
      <alignment horizontal="center"/>
      <protection/>
    </xf>
    <xf numFmtId="2" fontId="12" fillId="0" borderId="13" xfId="52" applyNumberFormat="1" applyFont="1" applyFill="1" applyBorder="1" applyAlignment="1">
      <alignment horizontal="center"/>
      <protection/>
    </xf>
    <xf numFmtId="2" fontId="12" fillId="0" borderId="14" xfId="52" applyNumberFormat="1" applyFont="1" applyFill="1" applyBorder="1" applyAlignment="1">
      <alignment horizontal="center"/>
      <protection/>
    </xf>
    <xf numFmtId="2" fontId="7" fillId="0" borderId="11" xfId="52" applyNumberFormat="1" applyFont="1" applyFill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2" fontId="7" fillId="0" borderId="19" xfId="52" applyNumberFormat="1" applyFont="1" applyFill="1" applyBorder="1" applyAlignment="1">
      <alignment horizontal="center"/>
      <protection/>
    </xf>
    <xf numFmtId="2" fontId="16" fillId="0" borderId="11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6" fillId="0" borderId="19" xfId="0" applyNumberFormat="1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Fill="1" applyBorder="1" applyAlignment="1" applyProtection="1">
      <alignment horizontal="center"/>
      <protection locked="0"/>
    </xf>
    <xf numFmtId="0" fontId="16" fillId="0" borderId="11" xfId="0" applyNumberFormat="1" applyFont="1" applyFill="1" applyBorder="1" applyAlignment="1" applyProtection="1">
      <alignment horizont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6" fillId="0" borderId="13" xfId="0" applyNumberFormat="1" applyFont="1" applyFill="1" applyBorder="1" applyAlignment="1" applyProtection="1">
      <alignment horizontal="center"/>
      <protection locked="0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6" fillId="0" borderId="33" xfId="0" applyNumberFormat="1" applyFont="1" applyFill="1" applyBorder="1" applyAlignment="1" applyProtection="1">
      <alignment horizontal="center"/>
      <protection hidden="1"/>
    </xf>
    <xf numFmtId="2" fontId="16" fillId="0" borderId="12" xfId="0" applyNumberFormat="1" applyFont="1" applyFill="1" applyBorder="1" applyAlignment="1" applyProtection="1">
      <alignment horizontal="center"/>
      <protection hidden="1"/>
    </xf>
    <xf numFmtId="2" fontId="16" fillId="0" borderId="31" xfId="0" applyNumberFormat="1" applyFont="1" applyFill="1" applyBorder="1" applyAlignment="1" applyProtection="1">
      <alignment horizontal="center"/>
      <protection locked="0"/>
    </xf>
    <xf numFmtId="2" fontId="16" fillId="0" borderId="32" xfId="0" applyNumberFormat="1" applyFont="1" applyFill="1" applyBorder="1" applyAlignment="1" applyProtection="1">
      <alignment horizontal="center"/>
      <protection locked="0"/>
    </xf>
    <xf numFmtId="2" fontId="16" fillId="0" borderId="16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12" xfId="0" applyNumberFormat="1" applyFont="1" applyFill="1" applyBorder="1" applyAlignment="1" applyProtection="1">
      <alignment horizontal="center"/>
      <protection locked="0"/>
    </xf>
    <xf numFmtId="2" fontId="16" fillId="0" borderId="33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33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31" xfId="0" applyNumberFormat="1" applyFont="1" applyFill="1" applyBorder="1" applyAlignment="1" applyProtection="1">
      <alignment horizontal="center"/>
      <protection hidden="1"/>
    </xf>
    <xf numFmtId="2" fontId="21" fillId="0" borderId="32" xfId="0" applyNumberFormat="1" applyFont="1" applyFill="1" applyBorder="1" applyAlignment="1" applyProtection="1">
      <alignment horizontal="center"/>
      <protection hidden="1"/>
    </xf>
    <xf numFmtId="2" fontId="21" fillId="0" borderId="16" xfId="0" applyNumberFormat="1" applyFont="1" applyFill="1" applyBorder="1" applyAlignment="1" applyProtection="1">
      <alignment horizontal="center"/>
      <protection hidden="1"/>
    </xf>
    <xf numFmtId="2" fontId="24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9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AB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</xdr:row>
      <xdr:rowOff>85725</xdr:rowOff>
    </xdr:from>
    <xdr:to>
      <xdr:col>13</xdr:col>
      <xdr:colOff>647700</xdr:colOff>
      <xdr:row>31</xdr:row>
      <xdr:rowOff>142875</xdr:rowOff>
    </xdr:to>
    <xdr:sp>
      <xdr:nvSpPr>
        <xdr:cNvPr id="1" name="Текст 4"/>
        <xdr:cNvSpPr txBox="1">
          <a:spLocks noChangeArrowheads="1"/>
        </xdr:cNvSpPr>
      </xdr:nvSpPr>
      <xdr:spPr>
        <a:xfrm>
          <a:off x="533400" y="962025"/>
          <a:ext cx="9029700" cy="426720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ОБЩИЙ ДОПУСТИМЫЙ  УЛОВ В РАЙОНЕ ДОБЫЧИ (ВЫЛОВА) ВОДНЫХ БИОЛОГИЧЕСКИХ РЕСУРСОВ ВО ВНУТРЕННИХ МОРСКИХ ВОДАХ РОССИЙСКОЙ ФЕДЕРАЦИИ, В ТЕРРИТОРИАЛЬНОМ МОРЕ РОССИЙСКОЙ ФЕДЕРАЦИИ, НА КОНТИНЕНТАЛЬНОМ ШЕЛЬФЕ РОССИЙСКОЙ ФЕДЕРАЦИИ И  В  ИСКЛЮЧИТЕЛЬНОЙ ЭКОНОМИЧЕСКОЙ  ЗОНЕ РОССИЙСКОЙ  ФЕДЕРАЦИИ, В АЗОВСКОМ И КАСПИЙСКОМ МОРЯХ ( ОДУ ДЛЯ ПРОМЫСЛОВОЙ ЗОНЫ), А ТАКЖЕ В ОЗЕРЕ БАЙКАЛ С ВПАДАЮЩИМИ РЕКАМИ, НА 2017  ГОД В СРАВНЕНИИ С 2016 ГОДОМ</a:t>
          </a:r>
        </a:p>
      </xdr:txBody>
    </xdr:sp>
    <xdr:clientData/>
  </xdr:twoCellAnchor>
  <xdr:twoCellAnchor>
    <xdr:from>
      <xdr:col>5</xdr:col>
      <xdr:colOff>438150</xdr:colOff>
      <xdr:row>33</xdr:row>
      <xdr:rowOff>66675</xdr:rowOff>
    </xdr:from>
    <xdr:to>
      <xdr:col>9</xdr:col>
      <xdr:colOff>523875</xdr:colOff>
      <xdr:row>34</xdr:row>
      <xdr:rowOff>133350</xdr:rowOff>
    </xdr:to>
    <xdr:sp>
      <xdr:nvSpPr>
        <xdr:cNvPr id="2" name="Текст 6"/>
        <xdr:cNvSpPr txBox="1">
          <a:spLocks noChangeArrowheads="1"/>
        </xdr:cNvSpPr>
      </xdr:nvSpPr>
      <xdr:spPr>
        <a:xfrm>
          <a:off x="3867150" y="5476875"/>
          <a:ext cx="2828925" cy="22860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Москва, 2016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391525" y="4533900"/>
          <a:ext cx="9010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 ; 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см.табл.6.</a:t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95250</xdr:colOff>
      <xdr:row>55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17402175" y="10877550"/>
          <a:ext cx="2095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0</xdr:rowOff>
    </xdr:from>
    <xdr:to>
      <xdr:col>22</xdr:col>
      <xdr:colOff>0</xdr:colOff>
      <xdr:row>22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8391525" y="4533900"/>
          <a:ext cx="9010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495300</xdr:colOff>
      <xdr:row>55</xdr:row>
      <xdr:rowOff>0</xdr:rowOff>
    </xdr:to>
    <xdr:sp fLocksText="0">
      <xdr:nvSpPr>
        <xdr:cNvPr id="9" name="Текст 4"/>
        <xdr:cNvSpPr txBox="1">
          <a:spLocks noChangeArrowheads="1"/>
        </xdr:cNvSpPr>
      </xdr:nvSpPr>
      <xdr:spPr>
        <a:xfrm>
          <a:off x="17402175" y="10877550"/>
          <a:ext cx="24955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 fLocksText="0">
      <xdr:nvSpPr>
        <xdr:cNvPr id="10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 fLocksText="0">
      <xdr:nvSpPr>
        <xdr:cNvPr id="11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142875</xdr:colOff>
      <xdr:row>55</xdr:row>
      <xdr:rowOff>0</xdr:rowOff>
    </xdr:to>
    <xdr:sp fLocksText="0">
      <xdr:nvSpPr>
        <xdr:cNvPr id="12" name="Текст 4"/>
        <xdr:cNvSpPr txBox="1">
          <a:spLocks noChangeArrowheads="1"/>
        </xdr:cNvSpPr>
      </xdr:nvSpPr>
      <xdr:spPr>
        <a:xfrm>
          <a:off x="17402175" y="10877550"/>
          <a:ext cx="21431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13" name="Текст 1"/>
        <xdr:cNvSpPr txBox="1">
          <a:spLocks noChangeArrowheads="1"/>
        </xdr:cNvSpPr>
      </xdr:nvSpPr>
      <xdr:spPr>
        <a:xfrm>
          <a:off x="8391525" y="4533900"/>
          <a:ext cx="9010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 ; 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см.табл.6.</a:t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>
      <xdr:nvSpPr>
        <xdr:cNvPr id="14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85725</xdr:colOff>
      <xdr:row>55</xdr:row>
      <xdr:rowOff>0</xdr:rowOff>
    </xdr:to>
    <xdr:sp fLocksText="0">
      <xdr:nvSpPr>
        <xdr:cNvPr id="16" name="Текст 4"/>
        <xdr:cNvSpPr txBox="1">
          <a:spLocks noChangeArrowheads="1"/>
        </xdr:cNvSpPr>
      </xdr:nvSpPr>
      <xdr:spPr>
        <a:xfrm>
          <a:off x="17402175" y="10877550"/>
          <a:ext cx="208597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0</xdr:rowOff>
    </xdr:from>
    <xdr:to>
      <xdr:col>22</xdr:col>
      <xdr:colOff>0</xdr:colOff>
      <xdr:row>22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8391525" y="4533900"/>
          <a:ext cx="9010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>
      <xdr:nvSpPr>
        <xdr:cNvPr id="19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>
      <xdr:nvSpPr>
        <xdr:cNvPr id="20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257175</xdr:colOff>
      <xdr:row>55</xdr:row>
      <xdr:rowOff>0</xdr:rowOff>
    </xdr:to>
    <xdr:sp fLocksText="0">
      <xdr:nvSpPr>
        <xdr:cNvPr id="21" name="Текст 4"/>
        <xdr:cNvSpPr txBox="1">
          <a:spLocks noChangeArrowheads="1"/>
        </xdr:cNvSpPr>
      </xdr:nvSpPr>
      <xdr:spPr>
        <a:xfrm>
          <a:off x="17402175" y="10877550"/>
          <a:ext cx="2257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 fLocksText="0">
      <xdr:nvSpPr>
        <xdr:cNvPr id="22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 fLocksText="0">
      <xdr:nvSpPr>
        <xdr:cNvPr id="23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600075</xdr:colOff>
      <xdr:row>55</xdr:row>
      <xdr:rowOff>0</xdr:rowOff>
    </xdr:from>
    <xdr:to>
      <xdr:col>24</xdr:col>
      <xdr:colOff>409575</xdr:colOff>
      <xdr:row>55</xdr:row>
      <xdr:rowOff>0</xdr:rowOff>
    </xdr:to>
    <xdr:sp fLocksText="0">
      <xdr:nvSpPr>
        <xdr:cNvPr id="24" name="Текст 4"/>
        <xdr:cNvSpPr txBox="1">
          <a:spLocks noChangeArrowheads="1"/>
        </xdr:cNvSpPr>
      </xdr:nvSpPr>
      <xdr:spPr>
        <a:xfrm>
          <a:off x="17345025" y="10877550"/>
          <a:ext cx="19050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0</xdr:rowOff>
    </xdr:from>
    <xdr:to>
      <xdr:col>22</xdr:col>
      <xdr:colOff>0</xdr:colOff>
      <xdr:row>22</xdr:row>
      <xdr:rowOff>0</xdr:rowOff>
    </xdr:to>
    <xdr:sp>
      <xdr:nvSpPr>
        <xdr:cNvPr id="25" name="Текст 1"/>
        <xdr:cNvSpPr txBox="1">
          <a:spLocks noChangeArrowheads="1"/>
        </xdr:cNvSpPr>
      </xdr:nvSpPr>
      <xdr:spPr>
        <a:xfrm>
          <a:off x="8391525" y="4533900"/>
          <a:ext cx="901065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 ; 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см.табл.6.</a:t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>
      <xdr:nvSpPr>
        <xdr:cNvPr id="26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>
      <xdr:nvSpPr>
        <xdr:cNvPr id="27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26</xdr:col>
      <xdr:colOff>304800</xdr:colOff>
      <xdr:row>55</xdr:row>
      <xdr:rowOff>0</xdr:rowOff>
    </xdr:to>
    <xdr:sp fLocksText="0">
      <xdr:nvSpPr>
        <xdr:cNvPr id="28" name="Текст 4"/>
        <xdr:cNvSpPr txBox="1">
          <a:spLocks noChangeArrowheads="1"/>
        </xdr:cNvSpPr>
      </xdr:nvSpPr>
      <xdr:spPr>
        <a:xfrm>
          <a:off x="17402175" y="10877550"/>
          <a:ext cx="3019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0</xdr:rowOff>
    </xdr:from>
    <xdr:to>
      <xdr:col>22</xdr:col>
      <xdr:colOff>0</xdr:colOff>
      <xdr:row>22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8391525" y="4533900"/>
          <a:ext cx="9010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>
      <xdr:nvSpPr>
        <xdr:cNvPr id="31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6D9F1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 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 табл.6; 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- 0,04 тыс.т, кунджа - 0,015 тыс.т.</a:t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>
      <xdr:nvSpPr>
        <xdr:cNvPr id="32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24</xdr:col>
      <xdr:colOff>85725</xdr:colOff>
      <xdr:row>22</xdr:row>
      <xdr:rowOff>0</xdr:rowOff>
    </xdr:from>
    <xdr:to>
      <xdr:col>34</xdr:col>
      <xdr:colOff>0</xdr:colOff>
      <xdr:row>22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18926175" y="4533900"/>
          <a:ext cx="6667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28575</xdr:colOff>
      <xdr:row>22</xdr:row>
      <xdr:rowOff>0</xdr:rowOff>
    </xdr:from>
    <xdr:to>
      <xdr:col>42</xdr:col>
      <xdr:colOff>0</xdr:colOff>
      <xdr:row>22</xdr:row>
      <xdr:rowOff>0</xdr:rowOff>
    </xdr:to>
    <xdr:sp fLocksText="0">
      <xdr:nvSpPr>
        <xdr:cNvPr id="34" name="Текст 3"/>
        <xdr:cNvSpPr txBox="1">
          <a:spLocks noChangeArrowheads="1"/>
        </xdr:cNvSpPr>
      </xdr:nvSpPr>
      <xdr:spPr>
        <a:xfrm>
          <a:off x="30079950" y="4533900"/>
          <a:ext cx="40767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3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3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3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3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3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4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4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4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43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4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4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4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4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4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4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5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3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5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5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5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6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6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62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63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400050</xdr:colOff>
      <xdr:row>55</xdr:row>
      <xdr:rowOff>0</xdr:rowOff>
    </xdr:to>
    <xdr:sp fLocksText="0">
      <xdr:nvSpPr>
        <xdr:cNvPr id="65" name="Текст 4"/>
        <xdr:cNvSpPr txBox="1">
          <a:spLocks noChangeArrowheads="1"/>
        </xdr:cNvSpPr>
      </xdr:nvSpPr>
      <xdr:spPr>
        <a:xfrm>
          <a:off x="17402175" y="10877550"/>
          <a:ext cx="24003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647700</xdr:colOff>
      <xdr:row>55</xdr:row>
      <xdr:rowOff>0</xdr:rowOff>
    </xdr:to>
    <xdr:sp fLocksText="0">
      <xdr:nvSpPr>
        <xdr:cNvPr id="67" name="Текст 4"/>
        <xdr:cNvSpPr txBox="1">
          <a:spLocks noChangeArrowheads="1"/>
        </xdr:cNvSpPr>
      </xdr:nvSpPr>
      <xdr:spPr>
        <a:xfrm>
          <a:off x="17402175" y="10877550"/>
          <a:ext cx="26479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285750</xdr:colOff>
      <xdr:row>55</xdr:row>
      <xdr:rowOff>0</xdr:rowOff>
    </xdr:to>
    <xdr:sp fLocksText="0">
      <xdr:nvSpPr>
        <xdr:cNvPr id="68" name="Текст 4"/>
        <xdr:cNvSpPr txBox="1">
          <a:spLocks noChangeArrowheads="1"/>
        </xdr:cNvSpPr>
      </xdr:nvSpPr>
      <xdr:spPr>
        <a:xfrm>
          <a:off x="17402175" y="10877550"/>
          <a:ext cx="22860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371475</xdr:colOff>
      <xdr:row>55</xdr:row>
      <xdr:rowOff>0</xdr:rowOff>
    </xdr:to>
    <xdr:sp fLocksText="0">
      <xdr:nvSpPr>
        <xdr:cNvPr id="69" name="Текст 4"/>
        <xdr:cNvSpPr txBox="1">
          <a:spLocks noChangeArrowheads="1"/>
        </xdr:cNvSpPr>
      </xdr:nvSpPr>
      <xdr:spPr>
        <a:xfrm>
          <a:off x="17402175" y="10877550"/>
          <a:ext cx="23717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304800</xdr:colOff>
      <xdr:row>55</xdr:row>
      <xdr:rowOff>0</xdr:rowOff>
    </xdr:to>
    <xdr:sp fLocksText="0">
      <xdr:nvSpPr>
        <xdr:cNvPr id="71" name="Текст 4"/>
        <xdr:cNvSpPr txBox="1">
          <a:spLocks noChangeArrowheads="1"/>
        </xdr:cNvSpPr>
      </xdr:nvSpPr>
      <xdr:spPr>
        <a:xfrm>
          <a:off x="17402175" y="10877550"/>
          <a:ext cx="23050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257175</xdr:colOff>
      <xdr:row>55</xdr:row>
      <xdr:rowOff>0</xdr:rowOff>
    </xdr:to>
    <xdr:sp fLocksText="0">
      <xdr:nvSpPr>
        <xdr:cNvPr id="72" name="Текст 4"/>
        <xdr:cNvSpPr txBox="1">
          <a:spLocks noChangeArrowheads="1"/>
        </xdr:cNvSpPr>
      </xdr:nvSpPr>
      <xdr:spPr>
        <a:xfrm>
          <a:off x="17402175" y="10877550"/>
          <a:ext cx="2257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133350</xdr:colOff>
      <xdr:row>55</xdr:row>
      <xdr:rowOff>0</xdr:rowOff>
    </xdr:to>
    <xdr:sp fLocksText="0">
      <xdr:nvSpPr>
        <xdr:cNvPr id="73" name="Текст 4"/>
        <xdr:cNvSpPr txBox="1">
          <a:spLocks noChangeArrowheads="1"/>
        </xdr:cNvSpPr>
      </xdr:nvSpPr>
      <xdr:spPr>
        <a:xfrm>
          <a:off x="17402175" y="10877550"/>
          <a:ext cx="21336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74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142875</xdr:colOff>
      <xdr:row>55</xdr:row>
      <xdr:rowOff>0</xdr:rowOff>
    </xdr:to>
    <xdr:sp fLocksText="0">
      <xdr:nvSpPr>
        <xdr:cNvPr id="75" name="Текст 4"/>
        <xdr:cNvSpPr txBox="1">
          <a:spLocks noChangeArrowheads="1"/>
        </xdr:cNvSpPr>
      </xdr:nvSpPr>
      <xdr:spPr>
        <a:xfrm>
          <a:off x="17402175" y="10877550"/>
          <a:ext cx="21431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361950</xdr:colOff>
      <xdr:row>55</xdr:row>
      <xdr:rowOff>0</xdr:rowOff>
    </xdr:to>
    <xdr:sp fLocksText="0">
      <xdr:nvSpPr>
        <xdr:cNvPr id="76" name="Текст 4"/>
        <xdr:cNvSpPr txBox="1">
          <a:spLocks noChangeArrowheads="1"/>
        </xdr:cNvSpPr>
      </xdr:nvSpPr>
      <xdr:spPr>
        <a:xfrm>
          <a:off x="17402175" y="10877550"/>
          <a:ext cx="23622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26</xdr:col>
      <xdr:colOff>19050</xdr:colOff>
      <xdr:row>55</xdr:row>
      <xdr:rowOff>0</xdr:rowOff>
    </xdr:to>
    <xdr:sp fLocksText="0">
      <xdr:nvSpPr>
        <xdr:cNvPr id="77" name="Текст 4"/>
        <xdr:cNvSpPr txBox="1">
          <a:spLocks noChangeArrowheads="1"/>
        </xdr:cNvSpPr>
      </xdr:nvSpPr>
      <xdr:spPr>
        <a:xfrm>
          <a:off x="17402175" y="10877550"/>
          <a:ext cx="273367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26</xdr:col>
      <xdr:colOff>47625</xdr:colOff>
      <xdr:row>55</xdr:row>
      <xdr:rowOff>0</xdr:rowOff>
    </xdr:to>
    <xdr:sp fLocksText="0">
      <xdr:nvSpPr>
        <xdr:cNvPr id="79" name="Текст 4"/>
        <xdr:cNvSpPr txBox="1">
          <a:spLocks noChangeArrowheads="1"/>
        </xdr:cNvSpPr>
      </xdr:nvSpPr>
      <xdr:spPr>
        <a:xfrm>
          <a:off x="17402175" y="10877550"/>
          <a:ext cx="27622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638175</xdr:colOff>
      <xdr:row>55</xdr:row>
      <xdr:rowOff>0</xdr:rowOff>
    </xdr:to>
    <xdr:sp fLocksText="0">
      <xdr:nvSpPr>
        <xdr:cNvPr id="80" name="Текст 4"/>
        <xdr:cNvSpPr txBox="1">
          <a:spLocks noChangeArrowheads="1"/>
        </xdr:cNvSpPr>
      </xdr:nvSpPr>
      <xdr:spPr>
        <a:xfrm>
          <a:off x="17402175" y="10877550"/>
          <a:ext cx="2638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609600</xdr:colOff>
      <xdr:row>55</xdr:row>
      <xdr:rowOff>0</xdr:rowOff>
    </xdr:to>
    <xdr:sp fLocksText="0">
      <xdr:nvSpPr>
        <xdr:cNvPr id="81" name="Текст 4"/>
        <xdr:cNvSpPr txBox="1">
          <a:spLocks noChangeArrowheads="1"/>
        </xdr:cNvSpPr>
      </xdr:nvSpPr>
      <xdr:spPr>
        <a:xfrm>
          <a:off x="17402175" y="10877550"/>
          <a:ext cx="26098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82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476250</xdr:colOff>
      <xdr:row>55</xdr:row>
      <xdr:rowOff>0</xdr:rowOff>
    </xdr:to>
    <xdr:sp fLocksText="0">
      <xdr:nvSpPr>
        <xdr:cNvPr id="83" name="Текст 4"/>
        <xdr:cNvSpPr txBox="1">
          <a:spLocks noChangeArrowheads="1"/>
        </xdr:cNvSpPr>
      </xdr:nvSpPr>
      <xdr:spPr>
        <a:xfrm>
          <a:off x="17402175" y="10877550"/>
          <a:ext cx="2476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361950</xdr:colOff>
      <xdr:row>55</xdr:row>
      <xdr:rowOff>0</xdr:rowOff>
    </xdr:to>
    <xdr:sp fLocksText="0">
      <xdr:nvSpPr>
        <xdr:cNvPr id="84" name="Текст 4"/>
        <xdr:cNvSpPr txBox="1">
          <a:spLocks noChangeArrowheads="1"/>
        </xdr:cNvSpPr>
      </xdr:nvSpPr>
      <xdr:spPr>
        <a:xfrm>
          <a:off x="17402175" y="10877550"/>
          <a:ext cx="23622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390525</xdr:colOff>
      <xdr:row>55</xdr:row>
      <xdr:rowOff>0</xdr:rowOff>
    </xdr:to>
    <xdr:sp fLocksText="0">
      <xdr:nvSpPr>
        <xdr:cNvPr id="85" name="Текст 4"/>
        <xdr:cNvSpPr txBox="1">
          <a:spLocks noChangeArrowheads="1"/>
        </xdr:cNvSpPr>
      </xdr:nvSpPr>
      <xdr:spPr>
        <a:xfrm>
          <a:off x="17402175" y="10877550"/>
          <a:ext cx="239077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485775</xdr:colOff>
      <xdr:row>55</xdr:row>
      <xdr:rowOff>0</xdr:rowOff>
    </xdr:to>
    <xdr:sp fLocksText="0">
      <xdr:nvSpPr>
        <xdr:cNvPr id="87" name="Текст 4"/>
        <xdr:cNvSpPr txBox="1">
          <a:spLocks noChangeArrowheads="1"/>
        </xdr:cNvSpPr>
      </xdr:nvSpPr>
      <xdr:spPr>
        <a:xfrm>
          <a:off x="17402175" y="10877550"/>
          <a:ext cx="24860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476250</xdr:colOff>
      <xdr:row>55</xdr:row>
      <xdr:rowOff>0</xdr:rowOff>
    </xdr:to>
    <xdr:sp fLocksText="0">
      <xdr:nvSpPr>
        <xdr:cNvPr id="88" name="Текст 4"/>
        <xdr:cNvSpPr txBox="1">
          <a:spLocks noChangeArrowheads="1"/>
        </xdr:cNvSpPr>
      </xdr:nvSpPr>
      <xdr:spPr>
        <a:xfrm>
          <a:off x="17402175" y="10877550"/>
          <a:ext cx="2476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89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1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2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3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5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6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7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9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99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00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6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09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1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3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1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1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1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2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3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2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2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2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3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3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3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33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3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3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3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3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3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3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4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4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4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43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14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14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95250</xdr:colOff>
      <xdr:row>55</xdr:row>
      <xdr:rowOff>0</xdr:rowOff>
    </xdr:to>
    <xdr:sp fLocksText="0">
      <xdr:nvSpPr>
        <xdr:cNvPr id="146" name="Текст 4"/>
        <xdr:cNvSpPr txBox="1">
          <a:spLocks noChangeArrowheads="1"/>
        </xdr:cNvSpPr>
      </xdr:nvSpPr>
      <xdr:spPr>
        <a:xfrm>
          <a:off x="17402175" y="10877550"/>
          <a:ext cx="2095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47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495300</xdr:colOff>
      <xdr:row>55</xdr:row>
      <xdr:rowOff>0</xdr:rowOff>
    </xdr:to>
    <xdr:sp fLocksText="0">
      <xdr:nvSpPr>
        <xdr:cNvPr id="148" name="Текст 4"/>
        <xdr:cNvSpPr txBox="1">
          <a:spLocks noChangeArrowheads="1"/>
        </xdr:cNvSpPr>
      </xdr:nvSpPr>
      <xdr:spPr>
        <a:xfrm>
          <a:off x="17402175" y="10877550"/>
          <a:ext cx="24955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142875</xdr:colOff>
      <xdr:row>55</xdr:row>
      <xdr:rowOff>0</xdr:rowOff>
    </xdr:to>
    <xdr:sp fLocksText="0">
      <xdr:nvSpPr>
        <xdr:cNvPr id="149" name="Текст 4"/>
        <xdr:cNvSpPr txBox="1">
          <a:spLocks noChangeArrowheads="1"/>
        </xdr:cNvSpPr>
      </xdr:nvSpPr>
      <xdr:spPr>
        <a:xfrm>
          <a:off x="17402175" y="10877550"/>
          <a:ext cx="21431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85725</xdr:colOff>
      <xdr:row>55</xdr:row>
      <xdr:rowOff>0</xdr:rowOff>
    </xdr:to>
    <xdr:sp fLocksText="0">
      <xdr:nvSpPr>
        <xdr:cNvPr id="150" name="Текст 4"/>
        <xdr:cNvSpPr txBox="1">
          <a:spLocks noChangeArrowheads="1"/>
        </xdr:cNvSpPr>
      </xdr:nvSpPr>
      <xdr:spPr>
        <a:xfrm>
          <a:off x="17402175" y="10877550"/>
          <a:ext cx="208597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51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257175</xdr:colOff>
      <xdr:row>55</xdr:row>
      <xdr:rowOff>0</xdr:rowOff>
    </xdr:to>
    <xdr:sp fLocksText="0">
      <xdr:nvSpPr>
        <xdr:cNvPr id="152" name="Текст 4"/>
        <xdr:cNvSpPr txBox="1">
          <a:spLocks noChangeArrowheads="1"/>
        </xdr:cNvSpPr>
      </xdr:nvSpPr>
      <xdr:spPr>
        <a:xfrm>
          <a:off x="17402175" y="10877550"/>
          <a:ext cx="2257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600075</xdr:colOff>
      <xdr:row>55</xdr:row>
      <xdr:rowOff>0</xdr:rowOff>
    </xdr:from>
    <xdr:to>
      <xdr:col>24</xdr:col>
      <xdr:colOff>409575</xdr:colOff>
      <xdr:row>55</xdr:row>
      <xdr:rowOff>0</xdr:rowOff>
    </xdr:to>
    <xdr:sp fLocksText="0">
      <xdr:nvSpPr>
        <xdr:cNvPr id="153" name="Текст 4"/>
        <xdr:cNvSpPr txBox="1">
          <a:spLocks noChangeArrowheads="1"/>
        </xdr:cNvSpPr>
      </xdr:nvSpPr>
      <xdr:spPr>
        <a:xfrm>
          <a:off x="17345025" y="10877550"/>
          <a:ext cx="19050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26</xdr:col>
      <xdr:colOff>304800</xdr:colOff>
      <xdr:row>55</xdr:row>
      <xdr:rowOff>0</xdr:rowOff>
    </xdr:to>
    <xdr:sp fLocksText="0">
      <xdr:nvSpPr>
        <xdr:cNvPr id="154" name="Текст 4"/>
        <xdr:cNvSpPr txBox="1">
          <a:spLocks noChangeArrowheads="1"/>
        </xdr:cNvSpPr>
      </xdr:nvSpPr>
      <xdr:spPr>
        <a:xfrm>
          <a:off x="17402175" y="10877550"/>
          <a:ext cx="3019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55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56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400050</xdr:colOff>
      <xdr:row>55</xdr:row>
      <xdr:rowOff>0</xdr:rowOff>
    </xdr:to>
    <xdr:sp fLocksText="0">
      <xdr:nvSpPr>
        <xdr:cNvPr id="159" name="Текст 4"/>
        <xdr:cNvSpPr txBox="1">
          <a:spLocks noChangeArrowheads="1"/>
        </xdr:cNvSpPr>
      </xdr:nvSpPr>
      <xdr:spPr>
        <a:xfrm>
          <a:off x="17402175" y="10877550"/>
          <a:ext cx="24003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60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647700</xdr:colOff>
      <xdr:row>55</xdr:row>
      <xdr:rowOff>0</xdr:rowOff>
    </xdr:to>
    <xdr:sp fLocksText="0">
      <xdr:nvSpPr>
        <xdr:cNvPr id="161" name="Текст 4"/>
        <xdr:cNvSpPr txBox="1">
          <a:spLocks noChangeArrowheads="1"/>
        </xdr:cNvSpPr>
      </xdr:nvSpPr>
      <xdr:spPr>
        <a:xfrm>
          <a:off x="17402175" y="10877550"/>
          <a:ext cx="26479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285750</xdr:colOff>
      <xdr:row>55</xdr:row>
      <xdr:rowOff>0</xdr:rowOff>
    </xdr:to>
    <xdr:sp fLocksText="0">
      <xdr:nvSpPr>
        <xdr:cNvPr id="162" name="Текст 4"/>
        <xdr:cNvSpPr txBox="1">
          <a:spLocks noChangeArrowheads="1"/>
        </xdr:cNvSpPr>
      </xdr:nvSpPr>
      <xdr:spPr>
        <a:xfrm>
          <a:off x="17402175" y="10877550"/>
          <a:ext cx="22860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371475</xdr:colOff>
      <xdr:row>55</xdr:row>
      <xdr:rowOff>0</xdr:rowOff>
    </xdr:to>
    <xdr:sp fLocksText="0">
      <xdr:nvSpPr>
        <xdr:cNvPr id="163" name="Текст 4"/>
        <xdr:cNvSpPr txBox="1">
          <a:spLocks noChangeArrowheads="1"/>
        </xdr:cNvSpPr>
      </xdr:nvSpPr>
      <xdr:spPr>
        <a:xfrm>
          <a:off x="17402175" y="10877550"/>
          <a:ext cx="23717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64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304800</xdr:colOff>
      <xdr:row>55</xdr:row>
      <xdr:rowOff>0</xdr:rowOff>
    </xdr:to>
    <xdr:sp fLocksText="0">
      <xdr:nvSpPr>
        <xdr:cNvPr id="165" name="Текст 4"/>
        <xdr:cNvSpPr txBox="1">
          <a:spLocks noChangeArrowheads="1"/>
        </xdr:cNvSpPr>
      </xdr:nvSpPr>
      <xdr:spPr>
        <a:xfrm>
          <a:off x="17402175" y="10877550"/>
          <a:ext cx="23050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257175</xdr:colOff>
      <xdr:row>55</xdr:row>
      <xdr:rowOff>0</xdr:rowOff>
    </xdr:to>
    <xdr:sp fLocksText="0">
      <xdr:nvSpPr>
        <xdr:cNvPr id="166" name="Текст 4"/>
        <xdr:cNvSpPr txBox="1">
          <a:spLocks noChangeArrowheads="1"/>
        </xdr:cNvSpPr>
      </xdr:nvSpPr>
      <xdr:spPr>
        <a:xfrm>
          <a:off x="17402175" y="10877550"/>
          <a:ext cx="2257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133350</xdr:colOff>
      <xdr:row>55</xdr:row>
      <xdr:rowOff>0</xdr:rowOff>
    </xdr:to>
    <xdr:sp fLocksText="0">
      <xdr:nvSpPr>
        <xdr:cNvPr id="167" name="Текст 4"/>
        <xdr:cNvSpPr txBox="1">
          <a:spLocks noChangeArrowheads="1"/>
        </xdr:cNvSpPr>
      </xdr:nvSpPr>
      <xdr:spPr>
        <a:xfrm>
          <a:off x="17402175" y="10877550"/>
          <a:ext cx="21336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6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142875</xdr:colOff>
      <xdr:row>55</xdr:row>
      <xdr:rowOff>0</xdr:rowOff>
    </xdr:to>
    <xdr:sp fLocksText="0">
      <xdr:nvSpPr>
        <xdr:cNvPr id="169" name="Текст 4"/>
        <xdr:cNvSpPr txBox="1">
          <a:spLocks noChangeArrowheads="1"/>
        </xdr:cNvSpPr>
      </xdr:nvSpPr>
      <xdr:spPr>
        <a:xfrm>
          <a:off x="17402175" y="10877550"/>
          <a:ext cx="21431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361950</xdr:colOff>
      <xdr:row>55</xdr:row>
      <xdr:rowOff>0</xdr:rowOff>
    </xdr:to>
    <xdr:sp fLocksText="0">
      <xdr:nvSpPr>
        <xdr:cNvPr id="170" name="Текст 4"/>
        <xdr:cNvSpPr txBox="1">
          <a:spLocks noChangeArrowheads="1"/>
        </xdr:cNvSpPr>
      </xdr:nvSpPr>
      <xdr:spPr>
        <a:xfrm>
          <a:off x="17402175" y="10877550"/>
          <a:ext cx="23622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26</xdr:col>
      <xdr:colOff>19050</xdr:colOff>
      <xdr:row>55</xdr:row>
      <xdr:rowOff>0</xdr:rowOff>
    </xdr:to>
    <xdr:sp fLocksText="0">
      <xdr:nvSpPr>
        <xdr:cNvPr id="171" name="Текст 4"/>
        <xdr:cNvSpPr txBox="1">
          <a:spLocks noChangeArrowheads="1"/>
        </xdr:cNvSpPr>
      </xdr:nvSpPr>
      <xdr:spPr>
        <a:xfrm>
          <a:off x="17402175" y="10877550"/>
          <a:ext cx="273367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72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26</xdr:col>
      <xdr:colOff>47625</xdr:colOff>
      <xdr:row>55</xdr:row>
      <xdr:rowOff>0</xdr:rowOff>
    </xdr:to>
    <xdr:sp fLocksText="0">
      <xdr:nvSpPr>
        <xdr:cNvPr id="173" name="Текст 4"/>
        <xdr:cNvSpPr txBox="1">
          <a:spLocks noChangeArrowheads="1"/>
        </xdr:cNvSpPr>
      </xdr:nvSpPr>
      <xdr:spPr>
        <a:xfrm>
          <a:off x="17402175" y="10877550"/>
          <a:ext cx="27622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638175</xdr:colOff>
      <xdr:row>55</xdr:row>
      <xdr:rowOff>0</xdr:rowOff>
    </xdr:to>
    <xdr:sp fLocksText="0">
      <xdr:nvSpPr>
        <xdr:cNvPr id="174" name="Текст 4"/>
        <xdr:cNvSpPr txBox="1">
          <a:spLocks noChangeArrowheads="1"/>
        </xdr:cNvSpPr>
      </xdr:nvSpPr>
      <xdr:spPr>
        <a:xfrm>
          <a:off x="17402175" y="10877550"/>
          <a:ext cx="26384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609600</xdr:colOff>
      <xdr:row>55</xdr:row>
      <xdr:rowOff>0</xdr:rowOff>
    </xdr:to>
    <xdr:sp fLocksText="0">
      <xdr:nvSpPr>
        <xdr:cNvPr id="175" name="Текст 4"/>
        <xdr:cNvSpPr txBox="1">
          <a:spLocks noChangeArrowheads="1"/>
        </xdr:cNvSpPr>
      </xdr:nvSpPr>
      <xdr:spPr>
        <a:xfrm>
          <a:off x="17402175" y="10877550"/>
          <a:ext cx="26098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76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476250</xdr:colOff>
      <xdr:row>55</xdr:row>
      <xdr:rowOff>0</xdr:rowOff>
    </xdr:to>
    <xdr:sp fLocksText="0">
      <xdr:nvSpPr>
        <xdr:cNvPr id="177" name="Текст 4"/>
        <xdr:cNvSpPr txBox="1">
          <a:spLocks noChangeArrowheads="1"/>
        </xdr:cNvSpPr>
      </xdr:nvSpPr>
      <xdr:spPr>
        <a:xfrm>
          <a:off x="17402175" y="10877550"/>
          <a:ext cx="2476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361950</xdr:colOff>
      <xdr:row>55</xdr:row>
      <xdr:rowOff>0</xdr:rowOff>
    </xdr:to>
    <xdr:sp fLocksText="0">
      <xdr:nvSpPr>
        <xdr:cNvPr id="178" name="Текст 4"/>
        <xdr:cNvSpPr txBox="1">
          <a:spLocks noChangeArrowheads="1"/>
        </xdr:cNvSpPr>
      </xdr:nvSpPr>
      <xdr:spPr>
        <a:xfrm>
          <a:off x="17402175" y="10877550"/>
          <a:ext cx="23622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390525</xdr:colOff>
      <xdr:row>55</xdr:row>
      <xdr:rowOff>0</xdr:rowOff>
    </xdr:to>
    <xdr:sp fLocksText="0">
      <xdr:nvSpPr>
        <xdr:cNvPr id="179" name="Текст 4"/>
        <xdr:cNvSpPr txBox="1">
          <a:spLocks noChangeArrowheads="1"/>
        </xdr:cNvSpPr>
      </xdr:nvSpPr>
      <xdr:spPr>
        <a:xfrm>
          <a:off x="17402175" y="10877550"/>
          <a:ext cx="239077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80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485775</xdr:colOff>
      <xdr:row>55</xdr:row>
      <xdr:rowOff>0</xdr:rowOff>
    </xdr:to>
    <xdr:sp fLocksText="0">
      <xdr:nvSpPr>
        <xdr:cNvPr id="181" name="Текст 4"/>
        <xdr:cNvSpPr txBox="1">
          <a:spLocks noChangeArrowheads="1"/>
        </xdr:cNvSpPr>
      </xdr:nvSpPr>
      <xdr:spPr>
        <a:xfrm>
          <a:off x="17402175" y="10877550"/>
          <a:ext cx="24860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25</xdr:col>
      <xdr:colOff>476250</xdr:colOff>
      <xdr:row>55</xdr:row>
      <xdr:rowOff>0</xdr:rowOff>
    </xdr:to>
    <xdr:sp fLocksText="0">
      <xdr:nvSpPr>
        <xdr:cNvPr id="182" name="Текст 4"/>
        <xdr:cNvSpPr txBox="1">
          <a:spLocks noChangeArrowheads="1"/>
        </xdr:cNvSpPr>
      </xdr:nvSpPr>
      <xdr:spPr>
        <a:xfrm>
          <a:off x="17402175" y="10877550"/>
          <a:ext cx="247650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83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84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85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86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87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8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89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90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91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93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55</xdr:row>
      <xdr:rowOff>0</xdr:rowOff>
    </xdr:from>
    <xdr:to>
      <xdr:col>34</xdr:col>
      <xdr:colOff>0</xdr:colOff>
      <xdr:row>55</xdr:row>
      <xdr:rowOff>0</xdr:rowOff>
    </xdr:to>
    <xdr:sp fLocksText="0">
      <xdr:nvSpPr>
        <xdr:cNvPr id="194" name="Текст 4"/>
        <xdr:cNvSpPr txBox="1">
          <a:spLocks noChangeArrowheads="1"/>
        </xdr:cNvSpPr>
      </xdr:nvSpPr>
      <xdr:spPr>
        <a:xfrm>
          <a:off x="18869025" y="10877550"/>
          <a:ext cx="672465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96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97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55</xdr:row>
      <xdr:rowOff>0</xdr:rowOff>
    </xdr:from>
    <xdr:to>
      <xdr:col>42</xdr:col>
      <xdr:colOff>0</xdr:colOff>
      <xdr:row>55</xdr:row>
      <xdr:rowOff>0</xdr:rowOff>
    </xdr:to>
    <xdr:sp fLocksText="0">
      <xdr:nvSpPr>
        <xdr:cNvPr id="203" name="Текст 5"/>
        <xdr:cNvSpPr txBox="1">
          <a:spLocks noChangeArrowheads="1"/>
        </xdr:cNvSpPr>
      </xdr:nvSpPr>
      <xdr:spPr>
        <a:xfrm flipH="1" flipV="1">
          <a:off x="34156650" y="10877550"/>
          <a:ext cx="0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204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205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206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207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208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209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210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>
      <xdr:nvSpPr>
        <xdr:cNvPr id="211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* - включая контрольный лов и НИР;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В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см.табл.5;  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по видам см.табл.6;
</a:t>
          </a: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- в т.ч. пиленгас - 0,01 тыс.т, красноперка - 0,01 тыс.т, кунджа - 0,01 тыс.т.</a:t>
          </a:r>
        </a:p>
      </xdr:txBody>
    </xdr:sp>
    <xdr:clientData/>
  </xdr:twoCellAnchor>
  <xdr:twoCellAnchor>
    <xdr:from>
      <xdr:col>35</xdr:col>
      <xdr:colOff>28575</xdr:colOff>
      <xdr:row>22</xdr:row>
      <xdr:rowOff>0</xdr:rowOff>
    </xdr:from>
    <xdr:to>
      <xdr:col>39</xdr:col>
      <xdr:colOff>0</xdr:colOff>
      <xdr:row>22</xdr:row>
      <xdr:rowOff>0</xdr:rowOff>
    </xdr:to>
    <xdr:sp fLocksText="0">
      <xdr:nvSpPr>
        <xdr:cNvPr id="212" name="Текст 3"/>
        <xdr:cNvSpPr txBox="1">
          <a:spLocks noChangeArrowheads="1"/>
        </xdr:cNvSpPr>
      </xdr:nvSpPr>
      <xdr:spPr>
        <a:xfrm>
          <a:off x="26593800" y="4533900"/>
          <a:ext cx="4352925" cy="0"/>
        </a:xfrm>
        <a:prstGeom prst="rect">
          <a:avLst/>
        </a:prstGeom>
        <a:solidFill>
          <a:srgbClr val="C8E0D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N14"/>
  <sheetViews>
    <sheetView zoomScale="75" zoomScaleNormal="75" zoomScalePageLayoutView="0" workbookViewId="0" topLeftCell="A1">
      <selection activeCell="P26" sqref="P26"/>
    </sheetView>
  </sheetViews>
  <sheetFormatPr defaultColWidth="9.00390625" defaultRowHeight="12.75"/>
  <sheetData>
    <row r="2" spans="12:13" ht="18">
      <c r="L2" s="47" t="s">
        <v>311</v>
      </c>
      <c r="M2" s="334" t="s">
        <v>320</v>
      </c>
    </row>
    <row r="3" ht="12.75">
      <c r="L3" s="46"/>
    </row>
    <row r="10" spans="8:14" ht="12.75">
      <c r="H10" s="7"/>
      <c r="N10" t="s">
        <v>311</v>
      </c>
    </row>
    <row r="14" ht="12.75">
      <c r="J14" s="44"/>
    </row>
  </sheetData>
  <sheetProtection/>
  <printOptions/>
  <pageMargins left="0.75" right="0.75" top="1" bottom="1" header="0.5" footer="0.5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9"/>
  <sheetViews>
    <sheetView view="pageBreakPreview" zoomScaleNormal="70" zoomScaleSheetLayoutView="100" zoomScalePageLayoutView="0" workbookViewId="0" topLeftCell="A1">
      <pane xSplit="1" ySplit="8" topLeftCell="AL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9" sqref="AO9"/>
    </sheetView>
  </sheetViews>
  <sheetFormatPr defaultColWidth="8.875" defaultRowHeight="12.75"/>
  <cols>
    <col min="1" max="1" width="38.75390625" style="126" customWidth="1"/>
    <col min="2" max="2" width="8.875" style="126" customWidth="1"/>
    <col min="3" max="3" width="9.25390625" style="126" customWidth="1"/>
    <col min="4" max="4" width="7.875" style="124" customWidth="1"/>
    <col min="5" max="5" width="8.375" style="126" customWidth="1"/>
    <col min="6" max="6" width="9.375" style="126" customWidth="1"/>
    <col min="7" max="7" width="6.625" style="124" customWidth="1"/>
    <col min="8" max="8" width="10.625" style="126" customWidth="1"/>
    <col min="9" max="9" width="9.75390625" style="126" customWidth="1"/>
    <col min="10" max="10" width="8.00390625" style="124" customWidth="1"/>
    <col min="11" max="11" width="9.125" style="126" customWidth="1"/>
    <col min="12" max="12" width="9.00390625" style="126" customWidth="1"/>
    <col min="13" max="13" width="8.625" style="124" customWidth="1"/>
    <col min="14" max="14" width="10.00390625" style="126" customWidth="1"/>
    <col min="15" max="15" width="9.875" style="126" customWidth="1"/>
    <col min="16" max="16" width="8.125" style="124" customWidth="1"/>
    <col min="17" max="17" width="9.75390625" style="126" customWidth="1"/>
    <col min="18" max="18" width="9.25390625" style="126" customWidth="1"/>
    <col min="19" max="19" width="8.125" style="124" customWidth="1"/>
    <col min="20" max="20" width="10.00390625" style="127" customWidth="1"/>
    <col min="21" max="21" width="10.375" style="127" customWidth="1"/>
    <col min="22" max="22" width="8.625" style="125" customWidth="1"/>
    <col min="23" max="23" width="9.875" style="127" customWidth="1"/>
    <col min="24" max="24" width="9.00390625" style="127" customWidth="1"/>
    <col min="25" max="25" width="7.375" style="125" customWidth="1"/>
    <col min="26" max="27" width="9.375" style="127" customWidth="1"/>
    <col min="28" max="28" width="9.125" style="127" customWidth="1"/>
    <col min="29" max="29" width="9.625" style="127" customWidth="1"/>
    <col min="30" max="30" width="9.25390625" style="127" customWidth="1"/>
    <col min="31" max="31" width="6.75390625" style="125" customWidth="1"/>
    <col min="32" max="32" width="8.875" style="127" customWidth="1"/>
    <col min="33" max="33" width="10.125" style="127" customWidth="1"/>
    <col min="34" max="34" width="8.75390625" style="125" customWidth="1"/>
    <col min="35" max="35" width="12.75390625" style="125" customWidth="1"/>
    <col min="36" max="36" width="11.25390625" style="127" customWidth="1"/>
    <col min="37" max="37" width="16.75390625" style="127" customWidth="1"/>
    <col min="38" max="38" width="17.75390625" style="127" customWidth="1"/>
    <col min="39" max="39" width="11.75390625" style="127" customWidth="1"/>
    <col min="40" max="40" width="14.75390625" style="127" customWidth="1"/>
    <col min="41" max="41" width="17.00390625" style="127" customWidth="1"/>
    <col min="42" max="42" width="10.375" style="124" customWidth="1"/>
    <col min="43" max="44" width="9.75390625" style="127" customWidth="1"/>
    <col min="45" max="45" width="9.875" style="125" customWidth="1"/>
    <col min="46" max="46" width="10.875" style="126" customWidth="1"/>
    <col min="47" max="47" width="10.375" style="126" customWidth="1"/>
    <col min="48" max="48" width="10.75390625" style="124" customWidth="1"/>
    <col min="49" max="16384" width="8.875" style="126" customWidth="1"/>
  </cols>
  <sheetData>
    <row r="1" spans="1:42" ht="30" customHeight="1">
      <c r="A1" s="132"/>
      <c r="C1" s="132"/>
      <c r="D1" s="133"/>
      <c r="E1" s="132"/>
      <c r="F1" s="132"/>
      <c r="G1" s="133"/>
      <c r="H1" s="127"/>
      <c r="I1" s="127"/>
      <c r="J1" s="125"/>
      <c r="K1" s="127"/>
      <c r="L1" s="127"/>
      <c r="M1" s="125"/>
      <c r="N1" s="127"/>
      <c r="O1" s="127"/>
      <c r="P1" s="125"/>
      <c r="Q1" s="127"/>
      <c r="R1" s="127"/>
      <c r="S1" s="125"/>
      <c r="AP1" s="125"/>
    </row>
    <row r="2" spans="1:48" s="135" customFormat="1" ht="27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1:48" s="135" customFormat="1" ht="14.25" customHeight="1">
      <c r="A3" s="136"/>
      <c r="B3" s="363" t="s">
        <v>172</v>
      </c>
      <c r="C3" s="364"/>
      <c r="D3" s="365"/>
      <c r="E3" s="363" t="s">
        <v>164</v>
      </c>
      <c r="F3" s="364"/>
      <c r="G3" s="365"/>
      <c r="H3" s="343" t="s">
        <v>0</v>
      </c>
      <c r="I3" s="343"/>
      <c r="J3" s="344"/>
      <c r="K3" s="351" t="s">
        <v>163</v>
      </c>
      <c r="L3" s="352"/>
      <c r="M3" s="352"/>
      <c r="N3" s="352"/>
      <c r="O3" s="352"/>
      <c r="P3" s="353"/>
      <c r="Q3" s="342" t="s">
        <v>1</v>
      </c>
      <c r="R3" s="343"/>
      <c r="S3" s="344"/>
      <c r="T3" s="342" t="s">
        <v>2</v>
      </c>
      <c r="U3" s="343"/>
      <c r="V3" s="344"/>
      <c r="W3" s="342" t="s">
        <v>3</v>
      </c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137"/>
      <c r="AJ3" s="352" t="s">
        <v>8</v>
      </c>
      <c r="AK3" s="352"/>
      <c r="AL3" s="352"/>
      <c r="AM3" s="352"/>
      <c r="AN3" s="352"/>
      <c r="AO3" s="352"/>
      <c r="AP3" s="352"/>
      <c r="AQ3" s="352"/>
      <c r="AR3" s="352"/>
      <c r="AS3" s="353"/>
      <c r="AT3" s="138"/>
      <c r="AU3" s="139"/>
      <c r="AV3" s="140"/>
    </row>
    <row r="4" spans="1:48" s="135" customFormat="1" ht="15" customHeight="1">
      <c r="A4" s="141" t="s">
        <v>161</v>
      </c>
      <c r="B4" s="360"/>
      <c r="C4" s="361"/>
      <c r="D4" s="362"/>
      <c r="E4" s="360" t="s">
        <v>165</v>
      </c>
      <c r="F4" s="361"/>
      <c r="G4" s="362"/>
      <c r="H4" s="355" t="s">
        <v>162</v>
      </c>
      <c r="I4" s="355"/>
      <c r="J4" s="356"/>
      <c r="K4" s="342" t="s">
        <v>153</v>
      </c>
      <c r="L4" s="343"/>
      <c r="M4" s="344"/>
      <c r="N4" s="342" t="s">
        <v>151</v>
      </c>
      <c r="O4" s="343"/>
      <c r="P4" s="344"/>
      <c r="Q4" s="354" t="s">
        <v>4</v>
      </c>
      <c r="R4" s="355"/>
      <c r="S4" s="356"/>
      <c r="T4" s="354" t="s">
        <v>4</v>
      </c>
      <c r="U4" s="355"/>
      <c r="V4" s="356"/>
      <c r="W4" s="342" t="s">
        <v>1</v>
      </c>
      <c r="X4" s="343"/>
      <c r="Y4" s="344"/>
      <c r="Z4" s="342" t="s">
        <v>0</v>
      </c>
      <c r="AA4" s="343"/>
      <c r="AB4" s="344"/>
      <c r="AC4" s="342" t="s">
        <v>5</v>
      </c>
      <c r="AD4" s="343"/>
      <c r="AE4" s="344"/>
      <c r="AF4" s="342" t="s">
        <v>6</v>
      </c>
      <c r="AG4" s="343"/>
      <c r="AH4" s="344"/>
      <c r="AI4" s="349" t="s">
        <v>340</v>
      </c>
      <c r="AJ4" s="343" t="s">
        <v>7</v>
      </c>
      <c r="AK4" s="343"/>
      <c r="AL4" s="343"/>
      <c r="AM4" s="343"/>
      <c r="AN4" s="343"/>
      <c r="AO4" s="343"/>
      <c r="AP4" s="344"/>
      <c r="AQ4" s="342" t="s">
        <v>0</v>
      </c>
      <c r="AR4" s="343"/>
      <c r="AS4" s="344"/>
      <c r="AT4" s="339" t="s">
        <v>12</v>
      </c>
      <c r="AU4" s="340"/>
      <c r="AV4" s="341"/>
    </row>
    <row r="5" spans="1:48" s="135" customFormat="1" ht="15" customHeight="1">
      <c r="A5" s="142"/>
      <c r="B5" s="357"/>
      <c r="C5" s="358"/>
      <c r="D5" s="359"/>
      <c r="E5" s="357"/>
      <c r="F5" s="358"/>
      <c r="G5" s="359"/>
      <c r="H5" s="346">
        <v>6101</v>
      </c>
      <c r="I5" s="346"/>
      <c r="J5" s="347"/>
      <c r="K5" s="336"/>
      <c r="L5" s="337"/>
      <c r="M5" s="338"/>
      <c r="N5" s="336" t="s">
        <v>152</v>
      </c>
      <c r="O5" s="337"/>
      <c r="P5" s="338"/>
      <c r="Q5" s="345">
        <v>6105</v>
      </c>
      <c r="R5" s="346"/>
      <c r="S5" s="347"/>
      <c r="T5" s="345">
        <v>6106</v>
      </c>
      <c r="U5" s="346"/>
      <c r="V5" s="347"/>
      <c r="W5" s="336" t="s">
        <v>157</v>
      </c>
      <c r="X5" s="337"/>
      <c r="Y5" s="338"/>
      <c r="Z5" s="336" t="s">
        <v>158</v>
      </c>
      <c r="AA5" s="337"/>
      <c r="AB5" s="338"/>
      <c r="AC5" s="336" t="s">
        <v>4</v>
      </c>
      <c r="AD5" s="337"/>
      <c r="AE5" s="338"/>
      <c r="AF5" s="336" t="s">
        <v>156</v>
      </c>
      <c r="AG5" s="337"/>
      <c r="AH5" s="338"/>
      <c r="AI5" s="350"/>
      <c r="AJ5" s="143" t="s">
        <v>150</v>
      </c>
      <c r="AK5" s="144" t="s">
        <v>154</v>
      </c>
      <c r="AL5" s="143" t="s">
        <v>155</v>
      </c>
      <c r="AM5" s="144" t="s">
        <v>150</v>
      </c>
      <c r="AN5" s="144" t="s">
        <v>154</v>
      </c>
      <c r="AO5" s="143" t="s">
        <v>155</v>
      </c>
      <c r="AP5" s="145"/>
      <c r="AQ5" s="336" t="s">
        <v>156</v>
      </c>
      <c r="AR5" s="337"/>
      <c r="AS5" s="338"/>
      <c r="AT5" s="146"/>
      <c r="AU5" s="147"/>
      <c r="AV5" s="148"/>
    </row>
    <row r="6" spans="1:48" s="135" customFormat="1" ht="15" customHeight="1">
      <c r="A6" s="149"/>
      <c r="B6" s="152">
        <v>2016</v>
      </c>
      <c r="C6" s="152">
        <v>2017</v>
      </c>
      <c r="D6" s="150" t="s">
        <v>141</v>
      </c>
      <c r="E6" s="152">
        <v>2016</v>
      </c>
      <c r="F6" s="152">
        <v>2017</v>
      </c>
      <c r="G6" s="150" t="s">
        <v>141</v>
      </c>
      <c r="H6" s="152">
        <v>2016</v>
      </c>
      <c r="I6" s="152">
        <v>2017</v>
      </c>
      <c r="J6" s="150" t="s">
        <v>141</v>
      </c>
      <c r="K6" s="152">
        <v>2016</v>
      </c>
      <c r="L6" s="152">
        <v>2017</v>
      </c>
      <c r="M6" s="150" t="s">
        <v>141</v>
      </c>
      <c r="N6" s="152">
        <v>2016</v>
      </c>
      <c r="O6" s="152">
        <v>2017</v>
      </c>
      <c r="P6" s="150" t="s">
        <v>141</v>
      </c>
      <c r="Q6" s="152">
        <v>2016</v>
      </c>
      <c r="R6" s="152">
        <v>2017</v>
      </c>
      <c r="S6" s="150" t="s">
        <v>141</v>
      </c>
      <c r="T6" s="152">
        <v>2016</v>
      </c>
      <c r="U6" s="152">
        <v>2017</v>
      </c>
      <c r="V6" s="150" t="s">
        <v>141</v>
      </c>
      <c r="W6" s="152">
        <v>2016</v>
      </c>
      <c r="X6" s="152">
        <v>2017</v>
      </c>
      <c r="Y6" s="150" t="s">
        <v>141</v>
      </c>
      <c r="Z6" s="152">
        <v>2016</v>
      </c>
      <c r="AA6" s="152">
        <v>2017</v>
      </c>
      <c r="AB6" s="151" t="s">
        <v>141</v>
      </c>
      <c r="AC6" s="152">
        <v>2016</v>
      </c>
      <c r="AD6" s="152">
        <v>2017</v>
      </c>
      <c r="AE6" s="150" t="s">
        <v>141</v>
      </c>
      <c r="AF6" s="152">
        <v>2016</v>
      </c>
      <c r="AG6" s="152">
        <v>2017</v>
      </c>
      <c r="AH6" s="150" t="s">
        <v>141</v>
      </c>
      <c r="AI6" s="152">
        <v>2017</v>
      </c>
      <c r="AJ6" s="348">
        <v>2016</v>
      </c>
      <c r="AK6" s="348"/>
      <c r="AL6" s="348"/>
      <c r="AM6" s="348">
        <v>2017</v>
      </c>
      <c r="AN6" s="348"/>
      <c r="AO6" s="348"/>
      <c r="AP6" s="150" t="s">
        <v>141</v>
      </c>
      <c r="AQ6" s="152">
        <v>2016</v>
      </c>
      <c r="AR6" s="152">
        <v>2017</v>
      </c>
      <c r="AS6" s="150" t="s">
        <v>141</v>
      </c>
      <c r="AT6" s="152">
        <v>2016</v>
      </c>
      <c r="AU6" s="152">
        <v>2017</v>
      </c>
      <c r="AV6" s="150" t="s">
        <v>141</v>
      </c>
    </row>
    <row r="7" spans="1:48" s="154" customFormat="1" ht="15" customHeight="1">
      <c r="A7" s="153" t="s">
        <v>173</v>
      </c>
      <c r="B7" s="112">
        <f>B8+B23+B34+B40+B49+B54</f>
        <v>0</v>
      </c>
      <c r="C7" s="112">
        <f>C8+C23+C34+C40+C49+C54</f>
        <v>0</v>
      </c>
      <c r="D7" s="111"/>
      <c r="E7" s="112">
        <f>E8+E23+E34+E40+E49+E54</f>
        <v>11.600000000000001</v>
      </c>
      <c r="F7" s="112">
        <f>F8+F23+F34+F40+F49+F54</f>
        <v>13.9</v>
      </c>
      <c r="G7" s="111">
        <f>(F7-E7)/E7*100</f>
        <v>19.82758620689654</v>
      </c>
      <c r="H7" s="112">
        <f>H8+H23+H34+H40+H49+H54</f>
        <v>512.322</v>
      </c>
      <c r="I7" s="112">
        <f>I8+I23+I34+I40+I49+I54</f>
        <v>542.5170000000002</v>
      </c>
      <c r="J7" s="111">
        <f>(I7-H7)/H7*100</f>
        <v>5.893754318573117</v>
      </c>
      <c r="K7" s="112">
        <f>K8+K23+K34+K40+K49+K54</f>
        <v>101.006</v>
      </c>
      <c r="L7" s="112">
        <f>L8+L23+L34+L40+L49+L54</f>
        <v>99.464</v>
      </c>
      <c r="M7" s="111">
        <f>(L7-K7)/K7*100</f>
        <v>-1.5266419816644572</v>
      </c>
      <c r="N7" s="112">
        <f>N8+N23+N34+N40+N49+N54</f>
        <v>146.917</v>
      </c>
      <c r="O7" s="112">
        <f>O8+O23+O34+O40+O49+O54</f>
        <v>148.597</v>
      </c>
      <c r="P7" s="111">
        <f aca="true" t="shared" si="0" ref="P7:P15">(O7-N7)/N7*100</f>
        <v>1.1435027940946296</v>
      </c>
      <c r="Q7" s="112">
        <f>Q8+Q23+Q34+Q40+Q49+Q54</f>
        <v>270.947</v>
      </c>
      <c r="R7" s="112">
        <f>R8+R23+R34+R40+R49+R54</f>
        <v>270.64599999999996</v>
      </c>
      <c r="S7" s="111">
        <f>(R7-Q7)/Q7*100</f>
        <v>-0.11109183714897916</v>
      </c>
      <c r="T7" s="112">
        <f>T8+T23+T34+T40+T49+T54</f>
        <v>134.2184</v>
      </c>
      <c r="U7" s="112">
        <f>U8+U23+U34+U40+U49+U54</f>
        <v>154.16559999999998</v>
      </c>
      <c r="V7" s="111">
        <f>(U7-T7)/T7*100</f>
        <v>14.861747718643628</v>
      </c>
      <c r="W7" s="112">
        <f>W8+W23+W40+W49+W54</f>
        <v>650.3069999999999</v>
      </c>
      <c r="X7" s="112">
        <f>X8+X23+X40+X49+X54</f>
        <v>704.1519999999999</v>
      </c>
      <c r="Y7" s="111">
        <f>(X7-W7)/W7*100</f>
        <v>8.279935476628737</v>
      </c>
      <c r="Z7" s="112">
        <f>Z8+Z23+Z40+Z49+Z54</f>
        <v>404.182</v>
      </c>
      <c r="AA7" s="112">
        <f>AA8+AA23+AA40+AA49+AA54</f>
        <v>450.504</v>
      </c>
      <c r="AB7" s="111">
        <f>(AA7-Z7)/Z7*100</f>
        <v>11.460678605182814</v>
      </c>
      <c r="AC7" s="112">
        <f>AC8+AC23+AC40+AC49+AC54</f>
        <v>338.08699999999993</v>
      </c>
      <c r="AD7" s="112">
        <f>AD8+AD23+AD40+AD49+AD54</f>
        <v>369.86599999999993</v>
      </c>
      <c r="AE7" s="111">
        <f>(AD7-AC7)/AC7*100</f>
        <v>9.399651568974852</v>
      </c>
      <c r="AF7" s="112">
        <f>AF8+AF23+AF40+AF49+AF54</f>
        <v>129.30569999999997</v>
      </c>
      <c r="AG7" s="112">
        <f>AG8+AG23+AG40+AG49+AG54</f>
        <v>125.7167</v>
      </c>
      <c r="AH7" s="111">
        <f>(AG7-AF7)/AF7*100</f>
        <v>-2.775593032635043</v>
      </c>
      <c r="AI7" s="112">
        <f>AI8+AI23+AI40+AI49+AI54</f>
        <v>0.28</v>
      </c>
      <c r="AJ7" s="112">
        <f>AJ8+AJ23+AJ40+AJ49+AJ54</f>
        <v>32.56795</v>
      </c>
      <c r="AK7" s="112">
        <f>AK8+AK23+AK40+AK49+AK54</f>
        <v>27.097</v>
      </c>
      <c r="AL7" s="112">
        <f>AL8+AL23+AL40+AL49+AL54</f>
        <v>5.467</v>
      </c>
      <c r="AM7" s="112">
        <f>AM8+AM23+AM40+AM49+AM54</f>
        <v>34.9595</v>
      </c>
      <c r="AN7" s="112">
        <f>AN8+AN23+AN40+AN49+AN54</f>
        <v>27.909000000000002</v>
      </c>
      <c r="AO7" s="112">
        <f>AO8+AO23+AO40+AO49+AO54</f>
        <v>7.0505</v>
      </c>
      <c r="AP7" s="111">
        <f>(AM7-AJ7)/AJ7*100</f>
        <v>7.343262317708038</v>
      </c>
      <c r="AQ7" s="112">
        <f>AQ8+AQ23+AQ40+AQ49+AQ54</f>
        <v>8.848</v>
      </c>
      <c r="AR7" s="112">
        <f>AR8+AR23+AR40+AR49+AR54</f>
        <v>14.9972</v>
      </c>
      <c r="AS7" s="111">
        <f>(AR7-AQ7)/AQ7*100</f>
        <v>69.49819168173596</v>
      </c>
      <c r="AT7" s="112">
        <f aca="true" t="shared" si="1" ref="AT7:AT21">B7+E7+H7+K7+N7+Q7+T7+W7+Z7+AC7+AF7+AJ7+AQ7</f>
        <v>2740.3080499999996</v>
      </c>
      <c r="AU7" s="112">
        <f aca="true" t="shared" si="2" ref="AU7:AU42">C7+F7+I7+L7+O7+R7+U7+X7+AA7+AG7+AD7+AM7+AR7</f>
        <v>2929.4849999999997</v>
      </c>
      <c r="AV7" s="111">
        <f aca="true" t="shared" si="3" ref="AV7:AV66">(AU7-AT7)/AT7*100</f>
        <v>6.903492109217431</v>
      </c>
    </row>
    <row r="8" spans="1:48" s="154" customFormat="1" ht="15" customHeight="1">
      <c r="A8" s="153" t="s">
        <v>208</v>
      </c>
      <c r="B8" s="112">
        <f>SUM(B9:B22)</f>
        <v>0</v>
      </c>
      <c r="C8" s="112">
        <f>SUM(C9:C22)</f>
        <v>0</v>
      </c>
      <c r="D8" s="111"/>
      <c r="E8" s="112">
        <f>SUM(E9:E22)</f>
        <v>11.600000000000001</v>
      </c>
      <c r="F8" s="112">
        <f>SUM(F9:F22)</f>
        <v>13.9</v>
      </c>
      <c r="G8" s="111">
        <f>(F8-E8)/E8*100</f>
        <v>19.82758620689654</v>
      </c>
      <c r="H8" s="112">
        <f>SUM(H9:H22)</f>
        <v>508.018</v>
      </c>
      <c r="I8" s="112">
        <f>SUM(I9:I22)</f>
        <v>537.2880000000001</v>
      </c>
      <c r="J8" s="111">
        <f>(I8-H8)/H8*100</f>
        <v>5.761606872197472</v>
      </c>
      <c r="K8" s="112">
        <f>SUM(K9:K22)</f>
        <v>100.275</v>
      </c>
      <c r="L8" s="112">
        <f>SUM(L9:L22)</f>
        <v>98.64999999999999</v>
      </c>
      <c r="M8" s="111">
        <f aca="true" t="shared" si="4" ref="M8:M31">(L8-K8)/K8*100</f>
        <v>-1.6205435053602735</v>
      </c>
      <c r="N8" s="112">
        <f>SUM(N9:N22)</f>
        <v>131.609</v>
      </c>
      <c r="O8" s="112">
        <f>SUM(O9:O22)</f>
        <v>133.28900000000002</v>
      </c>
      <c r="P8" s="111">
        <f t="shared" si="0"/>
        <v>1.2765084454710596</v>
      </c>
      <c r="Q8" s="112">
        <f>SUM(Q9:Q22)</f>
        <v>177.497</v>
      </c>
      <c r="R8" s="112">
        <f>SUM(R9:R22)</f>
        <v>175.146</v>
      </c>
      <c r="S8" s="111">
        <f>(R8-Q8)/Q8*100</f>
        <v>-1.3245294286664153</v>
      </c>
      <c r="T8" s="112">
        <f>SUM(T9:T22)</f>
        <v>115.963</v>
      </c>
      <c r="U8" s="112">
        <f>SUM(U9:U22)</f>
        <v>135.61599999999999</v>
      </c>
      <c r="V8" s="111">
        <f aca="true" t="shared" si="5" ref="V8:V22">(U8-T8)/T8*100</f>
        <v>16.947647094331806</v>
      </c>
      <c r="W8" s="112">
        <f>SUM(W9:W22)</f>
        <v>624.1039999999999</v>
      </c>
      <c r="X8" s="112">
        <f>SUM(X9:X22)</f>
        <v>675.4039999999999</v>
      </c>
      <c r="Y8" s="111">
        <f aca="true" t="shared" si="6" ref="Y8:Y19">(X8-W8)/W8*100</f>
        <v>8.219783882173477</v>
      </c>
      <c r="Z8" s="112">
        <f>SUM(Z9:Z22)</f>
        <v>393.011</v>
      </c>
      <c r="AA8" s="112">
        <f>SUM(AA9:AA22)</f>
        <v>437.004</v>
      </c>
      <c r="AB8" s="111">
        <f aca="true" t="shared" si="7" ref="AB8:AB19">(AA8-Z8)/Z8*100</f>
        <v>11.193834269269814</v>
      </c>
      <c r="AC8" s="112">
        <f>SUM(AC9:AC22)</f>
        <v>328.62299999999993</v>
      </c>
      <c r="AD8" s="112">
        <f>SUM(AD9:AD22)</f>
        <v>358.86899999999997</v>
      </c>
      <c r="AE8" s="111">
        <f>(AD8-AC8)/AC8*100</f>
        <v>9.203859742014417</v>
      </c>
      <c r="AF8" s="112">
        <f>SUM(AF9:AF22)</f>
        <v>115.45299999999999</v>
      </c>
      <c r="AG8" s="112">
        <f>SUM(AG9:AG22)</f>
        <v>112.409</v>
      </c>
      <c r="AH8" s="111">
        <f>(AG8-AF8)/AF8*100</f>
        <v>-2.636570725749858</v>
      </c>
      <c r="AI8" s="112">
        <f>SUM(AI9:AI22)</f>
        <v>0</v>
      </c>
      <c r="AJ8" s="112">
        <f>SUM(AJ9:AJ22)</f>
        <v>5.36895</v>
      </c>
      <c r="AK8" s="112">
        <f>SUM(AK9:AK22)</f>
        <v>5.023</v>
      </c>
      <c r="AL8" s="112">
        <f>SUM(AL9:AL22)</f>
        <v>0.34199999999999997</v>
      </c>
      <c r="AM8" s="112">
        <f>SUM(AM9:AM22)</f>
        <v>7.05</v>
      </c>
      <c r="AN8" s="112">
        <f>SUM(AN9:AN22)</f>
        <v>6.02</v>
      </c>
      <c r="AO8" s="112">
        <f>SUM(AO9:AO22)</f>
        <v>1.03</v>
      </c>
      <c r="AP8" s="111">
        <f>(AM8-AJ8)/AJ8*100</f>
        <v>31.310591456430025</v>
      </c>
      <c r="AQ8" s="112">
        <f>SUM(AQ9:AQ22)</f>
        <v>5.258000000000001</v>
      </c>
      <c r="AR8" s="112">
        <f>SUM(AR9:AR22)</f>
        <v>5.683</v>
      </c>
      <c r="AS8" s="111">
        <f>(AR8-AQ8)/AQ8*100</f>
        <v>8.082921262837559</v>
      </c>
      <c r="AT8" s="112">
        <f t="shared" si="1"/>
        <v>2516.7799499999996</v>
      </c>
      <c r="AU8" s="112">
        <f t="shared" si="2"/>
        <v>2690.3080000000004</v>
      </c>
      <c r="AV8" s="111">
        <f t="shared" si="3"/>
        <v>6.894843945335818</v>
      </c>
    </row>
    <row r="9" spans="1:48" ht="15" customHeight="1">
      <c r="A9" s="155" t="s">
        <v>327</v>
      </c>
      <c r="B9" s="113"/>
      <c r="C9" s="113"/>
      <c r="D9" s="111"/>
      <c r="E9" s="113"/>
      <c r="F9" s="113"/>
      <c r="G9" s="111"/>
      <c r="H9" s="114"/>
      <c r="I9" s="114"/>
      <c r="J9" s="111"/>
      <c r="K9" s="113">
        <v>50.9</v>
      </c>
      <c r="L9" s="113">
        <v>50.8</v>
      </c>
      <c r="M9" s="111">
        <f t="shared" si="4"/>
        <v>-0.19646365422397138</v>
      </c>
      <c r="N9" s="113"/>
      <c r="O9" s="113"/>
      <c r="P9" s="111"/>
      <c r="Q9" s="113"/>
      <c r="R9" s="113"/>
      <c r="S9" s="111"/>
      <c r="T9" s="113"/>
      <c r="U9" s="113"/>
      <c r="V9" s="111"/>
      <c r="W9" s="113">
        <v>266</v>
      </c>
      <c r="X9" s="113">
        <v>275</v>
      </c>
      <c r="Y9" s="111">
        <f t="shared" si="6"/>
        <v>3.3834586466165413</v>
      </c>
      <c r="Z9" s="113"/>
      <c r="AA9" s="113"/>
      <c r="AB9" s="111"/>
      <c r="AC9" s="113"/>
      <c r="AD9" s="113"/>
      <c r="AE9" s="111"/>
      <c r="AF9" s="113"/>
      <c r="AG9" s="113"/>
      <c r="AH9" s="111"/>
      <c r="AI9" s="113"/>
      <c r="AJ9" s="113">
        <v>0.005</v>
      </c>
      <c r="AK9" s="113">
        <v>0.004</v>
      </c>
      <c r="AL9" s="113">
        <v>0.001</v>
      </c>
      <c r="AM9" s="113">
        <f>AN9+AO9</f>
        <v>0.1</v>
      </c>
      <c r="AN9" s="113">
        <v>0.05</v>
      </c>
      <c r="AO9" s="113">
        <v>0.05</v>
      </c>
      <c r="AP9" s="111">
        <f>(AM9-AJ9)/AJ9*100</f>
        <v>1900</v>
      </c>
      <c r="AQ9" s="113">
        <v>0.148</v>
      </c>
      <c r="AR9" s="113">
        <v>0.25</v>
      </c>
      <c r="AS9" s="111">
        <f>(AR9-AQ9)/AQ9*100</f>
        <v>68.91891891891892</v>
      </c>
      <c r="AT9" s="112">
        <f t="shared" si="1"/>
        <v>317.053</v>
      </c>
      <c r="AU9" s="112">
        <f t="shared" si="2"/>
        <v>326.15000000000003</v>
      </c>
      <c r="AV9" s="111">
        <f t="shared" si="3"/>
        <v>2.8692363737293247</v>
      </c>
    </row>
    <row r="10" spans="1:48" ht="15" customHeight="1">
      <c r="A10" s="155" t="s">
        <v>342</v>
      </c>
      <c r="B10" s="113"/>
      <c r="C10" s="113"/>
      <c r="D10" s="111"/>
      <c r="E10" s="113">
        <v>5.4</v>
      </c>
      <c r="F10" s="113">
        <v>7.4</v>
      </c>
      <c r="G10" s="111">
        <f>(F10-E10)/E10*100</f>
        <v>37.03703703703704</v>
      </c>
      <c r="H10" s="113">
        <v>24.1</v>
      </c>
      <c r="I10" s="113">
        <v>36.2</v>
      </c>
      <c r="J10" s="111">
        <f>(I10-H10)/H10*100</f>
        <v>50.20746887966805</v>
      </c>
      <c r="K10" s="113">
        <v>17</v>
      </c>
      <c r="L10" s="113">
        <v>17</v>
      </c>
      <c r="M10" s="111">
        <f t="shared" si="4"/>
        <v>0</v>
      </c>
      <c r="N10" s="113">
        <v>15.1</v>
      </c>
      <c r="O10" s="113">
        <v>13.8</v>
      </c>
      <c r="P10" s="111">
        <f t="shared" si="0"/>
        <v>-8.609271523178801</v>
      </c>
      <c r="Q10" s="113">
        <v>11.65</v>
      </c>
      <c r="R10" s="113">
        <v>11.1</v>
      </c>
      <c r="S10" s="111">
        <f>(R10-Q10)/Q10*100</f>
        <v>-4.721030042918461</v>
      </c>
      <c r="T10" s="113">
        <v>9.24</v>
      </c>
      <c r="U10" s="113">
        <v>7.9</v>
      </c>
      <c r="V10" s="111">
        <f t="shared" si="5"/>
        <v>-14.502164502164499</v>
      </c>
      <c r="W10" s="113"/>
      <c r="X10" s="113"/>
      <c r="Y10" s="111"/>
      <c r="Z10" s="113">
        <v>9.3</v>
      </c>
      <c r="AA10" s="113">
        <v>7</v>
      </c>
      <c r="AB10" s="111">
        <f t="shared" si="7"/>
        <v>-24.73118279569893</v>
      </c>
      <c r="AC10" s="113">
        <v>16.4</v>
      </c>
      <c r="AD10" s="113">
        <v>16.4</v>
      </c>
      <c r="AE10" s="111">
        <f aca="true" t="shared" si="8" ref="AE10:AE15">(AD10-AC10)/AC10*100</f>
        <v>0</v>
      </c>
      <c r="AF10" s="113"/>
      <c r="AG10" s="113"/>
      <c r="AH10" s="111"/>
      <c r="AI10" s="113"/>
      <c r="AJ10" s="113">
        <v>0.94</v>
      </c>
      <c r="AK10" s="113">
        <v>0.799</v>
      </c>
      <c r="AL10" s="113">
        <v>0.141</v>
      </c>
      <c r="AM10" s="113">
        <f>AN10+AO10</f>
        <v>1.4</v>
      </c>
      <c r="AN10" s="113">
        <v>0.7</v>
      </c>
      <c r="AO10" s="113">
        <v>0.7</v>
      </c>
      <c r="AP10" s="111">
        <f>(AM10-AJ10)/AJ10*100</f>
        <v>48.93617021276596</v>
      </c>
      <c r="AQ10" s="113">
        <v>2.2</v>
      </c>
      <c r="AR10" s="113">
        <v>3.4</v>
      </c>
      <c r="AS10" s="111">
        <f>(AR10-AQ10)/AQ10*100</f>
        <v>54.54545454545453</v>
      </c>
      <c r="AT10" s="112">
        <f t="shared" si="1"/>
        <v>111.33</v>
      </c>
      <c r="AU10" s="112">
        <f t="shared" si="2"/>
        <v>121.60000000000002</v>
      </c>
      <c r="AV10" s="111">
        <f t="shared" si="3"/>
        <v>9.224827090631479</v>
      </c>
    </row>
    <row r="11" spans="1:48" ht="15" customHeight="1">
      <c r="A11" s="155" t="s">
        <v>343</v>
      </c>
      <c r="B11" s="113"/>
      <c r="C11" s="113"/>
      <c r="D11" s="111"/>
      <c r="E11" s="113">
        <v>6.2</v>
      </c>
      <c r="F11" s="113">
        <v>6.5</v>
      </c>
      <c r="G11" s="111">
        <f>(F11-E11)/E11*100</f>
        <v>4.838709677419352</v>
      </c>
      <c r="H11" s="113">
        <v>455.8</v>
      </c>
      <c r="I11" s="113">
        <v>475.5</v>
      </c>
      <c r="J11" s="111">
        <f>(I11-H11)/H11*100</f>
        <v>4.3220710838086855</v>
      </c>
      <c r="K11" s="113">
        <v>7.4</v>
      </c>
      <c r="L11" s="113">
        <v>6.8</v>
      </c>
      <c r="M11" s="111">
        <f t="shared" si="4"/>
        <v>-8.108108108108116</v>
      </c>
      <c r="N11" s="112">
        <v>88.6</v>
      </c>
      <c r="O11" s="112">
        <v>95.7</v>
      </c>
      <c r="P11" s="111">
        <f t="shared" si="0"/>
        <v>8.0135440180587</v>
      </c>
      <c r="Q11" s="113">
        <v>109.5</v>
      </c>
      <c r="R11" s="113">
        <v>118.4</v>
      </c>
      <c r="S11" s="111">
        <f>(R11-Q11)/Q11*100</f>
        <v>8.127853881278543</v>
      </c>
      <c r="T11" s="113">
        <v>89.3</v>
      </c>
      <c r="U11" s="113">
        <v>110.7</v>
      </c>
      <c r="V11" s="111">
        <f t="shared" si="5"/>
        <v>23.964165733482652</v>
      </c>
      <c r="W11" s="113">
        <v>348</v>
      </c>
      <c r="X11" s="113">
        <v>390.3</v>
      </c>
      <c r="Y11" s="111">
        <f t="shared" si="6"/>
        <v>12.155172413793107</v>
      </c>
      <c r="Z11" s="113">
        <v>348</v>
      </c>
      <c r="AA11" s="113">
        <v>390.3</v>
      </c>
      <c r="AB11" s="111">
        <f t="shared" si="7"/>
        <v>12.155172413793107</v>
      </c>
      <c r="AC11" s="113">
        <v>270.7</v>
      </c>
      <c r="AD11" s="113">
        <v>303.5</v>
      </c>
      <c r="AE11" s="111">
        <f t="shared" si="8"/>
        <v>12.116734392316223</v>
      </c>
      <c r="AF11" s="113">
        <v>107</v>
      </c>
      <c r="AG11" s="113">
        <v>104</v>
      </c>
      <c r="AH11" s="111">
        <f>(AG11-AF11)/AF11*100</f>
        <v>-2.803738317757009</v>
      </c>
      <c r="AI11" s="113"/>
      <c r="AJ11" s="113">
        <v>4.42</v>
      </c>
      <c r="AK11" s="113">
        <v>4.22</v>
      </c>
      <c r="AL11" s="113">
        <v>0.2</v>
      </c>
      <c r="AM11" s="113">
        <f>AN11+AO11</f>
        <v>5.55</v>
      </c>
      <c r="AN11" s="113">
        <v>5.27</v>
      </c>
      <c r="AO11" s="113">
        <v>0.28</v>
      </c>
      <c r="AP11" s="111">
        <f>(AM11-AJ11)/AJ11*100</f>
        <v>25.565610859728505</v>
      </c>
      <c r="AQ11" s="113">
        <v>2.1</v>
      </c>
      <c r="AR11" s="113">
        <v>1.153</v>
      </c>
      <c r="AS11" s="111">
        <f>(AR11-AQ11)/AQ11*100</f>
        <v>-45.095238095238095</v>
      </c>
      <c r="AT11" s="112">
        <f t="shared" si="1"/>
        <v>1837.02</v>
      </c>
      <c r="AU11" s="112">
        <f t="shared" si="2"/>
        <v>2008.403</v>
      </c>
      <c r="AV11" s="111">
        <f t="shared" si="3"/>
        <v>9.32940305494769</v>
      </c>
    </row>
    <row r="12" spans="1:48" ht="15" customHeight="1">
      <c r="A12" s="155" t="s">
        <v>253</v>
      </c>
      <c r="B12" s="113"/>
      <c r="C12" s="113"/>
      <c r="D12" s="111"/>
      <c r="E12" s="113"/>
      <c r="F12" s="113"/>
      <c r="G12" s="111"/>
      <c r="H12" s="113"/>
      <c r="I12" s="113"/>
      <c r="J12" s="111"/>
      <c r="K12" s="113">
        <v>12</v>
      </c>
      <c r="L12" s="113">
        <v>12</v>
      </c>
      <c r="M12" s="111">
        <f t="shared" si="4"/>
        <v>0</v>
      </c>
      <c r="N12" s="113"/>
      <c r="O12" s="113"/>
      <c r="P12" s="111"/>
      <c r="Q12" s="113"/>
      <c r="R12" s="113"/>
      <c r="S12" s="111"/>
      <c r="T12" s="113">
        <v>2.56</v>
      </c>
      <c r="U12" s="113">
        <v>3.8</v>
      </c>
      <c r="V12" s="111">
        <f t="shared" si="5"/>
        <v>48.437499999999986</v>
      </c>
      <c r="W12" s="113"/>
      <c r="X12" s="113"/>
      <c r="Y12" s="111"/>
      <c r="Z12" s="113">
        <v>9.18</v>
      </c>
      <c r="AA12" s="113">
        <v>14.78</v>
      </c>
      <c r="AB12" s="111">
        <f t="shared" si="7"/>
        <v>61.00217864923747</v>
      </c>
      <c r="AC12" s="113">
        <v>8.88</v>
      </c>
      <c r="AD12" s="113">
        <v>7.46</v>
      </c>
      <c r="AE12" s="111">
        <f t="shared" si="8"/>
        <v>-15.990990990991</v>
      </c>
      <c r="AF12" s="113">
        <v>5.645</v>
      </c>
      <c r="AG12" s="113">
        <v>5.211</v>
      </c>
      <c r="AH12" s="111"/>
      <c r="AI12" s="113"/>
      <c r="AJ12" s="113"/>
      <c r="AK12" s="113"/>
      <c r="AL12" s="113"/>
      <c r="AM12" s="113"/>
      <c r="AN12" s="113"/>
      <c r="AO12" s="113"/>
      <c r="AP12" s="111"/>
      <c r="AQ12" s="113"/>
      <c r="AR12" s="113"/>
      <c r="AS12" s="111"/>
      <c r="AT12" s="112">
        <f t="shared" si="1"/>
        <v>38.265</v>
      </c>
      <c r="AU12" s="112">
        <f t="shared" si="2"/>
        <v>43.251</v>
      </c>
      <c r="AV12" s="111">
        <f t="shared" si="3"/>
        <v>13.030184241473924</v>
      </c>
    </row>
    <row r="13" spans="1:48" ht="15" customHeight="1">
      <c r="A13" s="155" t="s">
        <v>254</v>
      </c>
      <c r="B13" s="113"/>
      <c r="C13" s="113"/>
      <c r="D13" s="111"/>
      <c r="E13" s="113"/>
      <c r="F13" s="113"/>
      <c r="G13" s="111"/>
      <c r="H13" s="113"/>
      <c r="I13" s="113"/>
      <c r="J13" s="111"/>
      <c r="K13" s="113">
        <v>6.9</v>
      </c>
      <c r="L13" s="113">
        <v>6</v>
      </c>
      <c r="M13" s="111">
        <f t="shared" si="4"/>
        <v>-13.04347826086957</v>
      </c>
      <c r="N13" s="113">
        <v>10.1</v>
      </c>
      <c r="O13" s="113">
        <v>11.4</v>
      </c>
      <c r="P13" s="111">
        <f t="shared" si="0"/>
        <v>12.87128712871288</v>
      </c>
      <c r="Q13" s="113">
        <v>4.5</v>
      </c>
      <c r="R13" s="113">
        <v>5.5</v>
      </c>
      <c r="S13" s="111">
        <f>(R13-Q13)/Q13*100</f>
        <v>22.22222222222222</v>
      </c>
      <c r="T13" s="113">
        <v>1.87</v>
      </c>
      <c r="U13" s="113">
        <v>2.14</v>
      </c>
      <c r="V13" s="111">
        <f t="shared" si="5"/>
        <v>14.43850267379679</v>
      </c>
      <c r="W13" s="113"/>
      <c r="X13" s="113"/>
      <c r="Y13" s="111"/>
      <c r="Z13" s="113">
        <v>21.4</v>
      </c>
      <c r="AA13" s="113">
        <v>20.8</v>
      </c>
      <c r="AB13" s="111">
        <f t="shared" si="7"/>
        <v>-2.8037383177569994</v>
      </c>
      <c r="AC13" s="113">
        <v>29.2</v>
      </c>
      <c r="AD13" s="113">
        <v>27.2</v>
      </c>
      <c r="AE13" s="111">
        <f t="shared" si="8"/>
        <v>-6.8493150684931505</v>
      </c>
      <c r="AF13" s="113">
        <v>2.35</v>
      </c>
      <c r="AG13" s="113">
        <v>2.54</v>
      </c>
      <c r="AH13" s="111"/>
      <c r="AI13" s="113"/>
      <c r="AJ13" s="113"/>
      <c r="AK13" s="113"/>
      <c r="AL13" s="113"/>
      <c r="AM13" s="113"/>
      <c r="AN13" s="113"/>
      <c r="AO13" s="113"/>
      <c r="AP13" s="111"/>
      <c r="AQ13" s="113">
        <v>0.81</v>
      </c>
      <c r="AR13" s="113">
        <v>0.88</v>
      </c>
      <c r="AS13" s="111">
        <f>(AR13-AQ13)/AQ13*100</f>
        <v>8.64197530864197</v>
      </c>
      <c r="AT13" s="112">
        <f t="shared" si="1"/>
        <v>77.13</v>
      </c>
      <c r="AU13" s="112">
        <f t="shared" si="2"/>
        <v>76.46</v>
      </c>
      <c r="AV13" s="111">
        <f t="shared" si="3"/>
        <v>-0.8686632957344765</v>
      </c>
    </row>
    <row r="14" spans="1:48" ht="15" customHeight="1">
      <c r="A14" s="155" t="s">
        <v>328</v>
      </c>
      <c r="B14" s="113"/>
      <c r="C14" s="113"/>
      <c r="D14" s="111"/>
      <c r="E14" s="113"/>
      <c r="F14" s="113"/>
      <c r="G14" s="111"/>
      <c r="H14" s="113">
        <v>2.8</v>
      </c>
      <c r="I14" s="113">
        <v>2.7</v>
      </c>
      <c r="J14" s="111">
        <f aca="true" t="shared" si="9" ref="J14:J19">(I14-H14)/H14*100</f>
        <v>-3.5714285714285587</v>
      </c>
      <c r="K14" s="113">
        <v>0.963</v>
      </c>
      <c r="L14" s="113">
        <v>0.963</v>
      </c>
      <c r="M14" s="111">
        <f t="shared" si="4"/>
        <v>0</v>
      </c>
      <c r="N14" s="113">
        <v>0.143</v>
      </c>
      <c r="O14" s="113">
        <v>0.143</v>
      </c>
      <c r="P14" s="111">
        <f t="shared" si="0"/>
        <v>0</v>
      </c>
      <c r="Q14" s="113">
        <v>0.081</v>
      </c>
      <c r="R14" s="113">
        <v>0.03</v>
      </c>
      <c r="S14" s="111">
        <f aca="true" t="shared" si="10" ref="S14:S19">(R14-Q14)/Q14*100</f>
        <v>-62.96296296296296</v>
      </c>
      <c r="T14" s="113">
        <v>0.223</v>
      </c>
      <c r="U14" s="113">
        <v>0.086</v>
      </c>
      <c r="V14" s="111">
        <f t="shared" si="5"/>
        <v>-61.43497757847533</v>
      </c>
      <c r="W14" s="113">
        <v>0.054</v>
      </c>
      <c r="X14" s="113">
        <v>0.054</v>
      </c>
      <c r="Y14" s="111">
        <f t="shared" si="6"/>
        <v>0</v>
      </c>
      <c r="Z14" s="113">
        <v>0.211</v>
      </c>
      <c r="AA14" s="113">
        <v>0.204</v>
      </c>
      <c r="AB14" s="111">
        <f t="shared" si="7"/>
        <v>-3.3175355450237</v>
      </c>
      <c r="AC14" s="113">
        <v>0.173</v>
      </c>
      <c r="AD14" s="113">
        <v>0.209</v>
      </c>
      <c r="AE14" s="111">
        <f t="shared" si="8"/>
        <v>20.8092485549133</v>
      </c>
      <c r="AF14" s="113">
        <v>0.07</v>
      </c>
      <c r="AG14" s="113">
        <v>0.07</v>
      </c>
      <c r="AH14" s="111">
        <f>(AG14-AF14)/AF14*100</f>
        <v>0</v>
      </c>
      <c r="AI14" s="113"/>
      <c r="AJ14" s="113"/>
      <c r="AK14" s="113"/>
      <c r="AL14" s="113"/>
      <c r="AM14" s="113"/>
      <c r="AN14" s="113"/>
      <c r="AO14" s="113"/>
      <c r="AP14" s="111"/>
      <c r="AQ14" s="113"/>
      <c r="AR14" s="113"/>
      <c r="AS14" s="111"/>
      <c r="AT14" s="112">
        <f t="shared" si="1"/>
        <v>4.718000000000001</v>
      </c>
      <c r="AU14" s="112">
        <f t="shared" si="2"/>
        <v>4.459</v>
      </c>
      <c r="AV14" s="111">
        <f t="shared" si="3"/>
        <v>-5.489614243323468</v>
      </c>
    </row>
    <row r="15" spans="1:48" ht="15" customHeight="1">
      <c r="A15" s="155" t="s">
        <v>255</v>
      </c>
      <c r="B15" s="113"/>
      <c r="C15" s="113"/>
      <c r="D15" s="111"/>
      <c r="E15" s="113"/>
      <c r="F15" s="113"/>
      <c r="G15" s="111"/>
      <c r="H15" s="113">
        <v>1.5</v>
      </c>
      <c r="I15" s="113">
        <v>1.5</v>
      </c>
      <c r="J15" s="111">
        <f t="shared" si="9"/>
        <v>0</v>
      </c>
      <c r="K15" s="113">
        <v>0.05</v>
      </c>
      <c r="L15" s="113">
        <v>0.025</v>
      </c>
      <c r="M15" s="111">
        <f t="shared" si="4"/>
        <v>-50</v>
      </c>
      <c r="N15" s="113">
        <v>0.03</v>
      </c>
      <c r="O15" s="113">
        <v>0.018</v>
      </c>
      <c r="P15" s="111">
        <f t="shared" si="0"/>
        <v>-40</v>
      </c>
      <c r="Q15" s="113">
        <v>0.003</v>
      </c>
      <c r="R15" s="113">
        <v>0.003</v>
      </c>
      <c r="S15" s="111">
        <f t="shared" si="10"/>
        <v>0</v>
      </c>
      <c r="T15" s="113"/>
      <c r="U15" s="113"/>
      <c r="V15" s="111"/>
      <c r="W15" s="113">
        <v>6.9</v>
      </c>
      <c r="X15" s="113">
        <v>6.9</v>
      </c>
      <c r="Y15" s="111">
        <f t="shared" si="6"/>
        <v>0</v>
      </c>
      <c r="Z15" s="113">
        <v>3.86</v>
      </c>
      <c r="AA15" s="113">
        <v>2.86</v>
      </c>
      <c r="AB15" s="111">
        <f t="shared" si="7"/>
        <v>-25.90673575129534</v>
      </c>
      <c r="AC15" s="113">
        <v>2.27</v>
      </c>
      <c r="AD15" s="113">
        <v>3.1</v>
      </c>
      <c r="AE15" s="111">
        <f t="shared" si="8"/>
        <v>36.56387665198238</v>
      </c>
      <c r="AF15" s="113">
        <v>0.25</v>
      </c>
      <c r="AG15" s="113">
        <v>0.45</v>
      </c>
      <c r="AH15" s="111">
        <f>(AG15-AF15)/AF15*100</f>
        <v>80</v>
      </c>
      <c r="AI15" s="113"/>
      <c r="AJ15" s="113"/>
      <c r="AK15" s="113"/>
      <c r="AL15" s="113"/>
      <c r="AM15" s="113"/>
      <c r="AN15" s="113"/>
      <c r="AO15" s="113"/>
      <c r="AP15" s="111"/>
      <c r="AQ15" s="113"/>
      <c r="AR15" s="113"/>
      <c r="AS15" s="111"/>
      <c r="AT15" s="112">
        <f t="shared" si="1"/>
        <v>14.863</v>
      </c>
      <c r="AU15" s="112">
        <f t="shared" si="2"/>
        <v>14.855999999999998</v>
      </c>
      <c r="AV15" s="111">
        <f t="shared" si="3"/>
        <v>-0.047096817600763306</v>
      </c>
    </row>
    <row r="16" spans="1:48" ht="15" customHeight="1">
      <c r="A16" s="155" t="s">
        <v>256</v>
      </c>
      <c r="B16" s="113"/>
      <c r="C16" s="113"/>
      <c r="D16" s="111"/>
      <c r="E16" s="113"/>
      <c r="F16" s="113"/>
      <c r="G16" s="111"/>
      <c r="H16" s="113">
        <v>0.77</v>
      </c>
      <c r="I16" s="113">
        <v>0.84</v>
      </c>
      <c r="J16" s="111">
        <f t="shared" si="9"/>
        <v>9.090909090909085</v>
      </c>
      <c r="K16" s="113"/>
      <c r="L16" s="113"/>
      <c r="M16" s="111"/>
      <c r="N16" s="113"/>
      <c r="O16" s="113"/>
      <c r="P16" s="111"/>
      <c r="Q16" s="113">
        <v>0.183</v>
      </c>
      <c r="R16" s="113">
        <v>0.183</v>
      </c>
      <c r="S16" s="111">
        <f t="shared" si="10"/>
        <v>0</v>
      </c>
      <c r="T16" s="113">
        <v>0.44</v>
      </c>
      <c r="U16" s="113">
        <v>0.6</v>
      </c>
      <c r="V16" s="111">
        <f t="shared" si="5"/>
        <v>36.36363636363636</v>
      </c>
      <c r="W16" s="113"/>
      <c r="X16" s="113"/>
      <c r="Y16" s="111"/>
      <c r="Z16" s="113"/>
      <c r="AA16" s="113"/>
      <c r="AB16" s="111"/>
      <c r="AC16" s="113"/>
      <c r="AD16" s="113"/>
      <c r="AE16" s="111"/>
      <c r="AF16" s="113"/>
      <c r="AG16" s="113"/>
      <c r="AH16" s="111"/>
      <c r="AI16" s="113"/>
      <c r="AJ16" s="113"/>
      <c r="AK16" s="113"/>
      <c r="AL16" s="113"/>
      <c r="AM16" s="113"/>
      <c r="AN16" s="113"/>
      <c r="AO16" s="113"/>
      <c r="AP16" s="111"/>
      <c r="AQ16" s="113"/>
      <c r="AR16" s="113"/>
      <c r="AS16" s="111"/>
      <c r="AT16" s="112">
        <f t="shared" si="1"/>
        <v>1.393</v>
      </c>
      <c r="AU16" s="112">
        <f t="shared" si="2"/>
        <v>1.6229999999999998</v>
      </c>
      <c r="AV16" s="111">
        <f t="shared" si="3"/>
        <v>16.511127063890864</v>
      </c>
    </row>
    <row r="17" spans="1:48" ht="15" customHeight="1">
      <c r="A17" s="155" t="s">
        <v>257</v>
      </c>
      <c r="B17" s="113"/>
      <c r="C17" s="113"/>
      <c r="D17" s="111"/>
      <c r="E17" s="113"/>
      <c r="F17" s="113"/>
      <c r="G17" s="111"/>
      <c r="H17" s="113">
        <v>0.311</v>
      </c>
      <c r="I17" s="113">
        <v>0.311</v>
      </c>
      <c r="J17" s="111">
        <f t="shared" si="9"/>
        <v>0</v>
      </c>
      <c r="K17" s="113">
        <v>0.057</v>
      </c>
      <c r="L17" s="113">
        <v>0.057</v>
      </c>
      <c r="M17" s="111">
        <f t="shared" si="4"/>
        <v>0</v>
      </c>
      <c r="N17" s="113">
        <v>0.298</v>
      </c>
      <c r="O17" s="113">
        <v>0.39</v>
      </c>
      <c r="P17" s="111">
        <f>(O17-N17)/N17*100</f>
        <v>30.87248322147652</v>
      </c>
      <c r="Q17" s="113">
        <v>3.7</v>
      </c>
      <c r="R17" s="113">
        <v>4.5</v>
      </c>
      <c r="S17" s="111">
        <f t="shared" si="10"/>
        <v>21.621621621621614</v>
      </c>
      <c r="T17" s="113">
        <v>0.14</v>
      </c>
      <c r="U17" s="113">
        <v>0.14</v>
      </c>
      <c r="V17" s="111">
        <f t="shared" si="5"/>
        <v>0</v>
      </c>
      <c r="W17" s="113"/>
      <c r="X17" s="113"/>
      <c r="Y17" s="111"/>
      <c r="Z17" s="113"/>
      <c r="AA17" s="113"/>
      <c r="AB17" s="111"/>
      <c r="AC17" s="113"/>
      <c r="AD17" s="113"/>
      <c r="AE17" s="111"/>
      <c r="AF17" s="113"/>
      <c r="AG17" s="113"/>
      <c r="AH17" s="111"/>
      <c r="AI17" s="113"/>
      <c r="AJ17" s="113"/>
      <c r="AK17" s="113"/>
      <c r="AL17" s="113"/>
      <c r="AM17" s="113"/>
      <c r="AN17" s="113"/>
      <c r="AO17" s="113"/>
      <c r="AP17" s="111"/>
      <c r="AQ17" s="113"/>
      <c r="AR17" s="113"/>
      <c r="AS17" s="111"/>
      <c r="AT17" s="112">
        <f t="shared" si="1"/>
        <v>4.505999999999999</v>
      </c>
      <c r="AU17" s="112">
        <f t="shared" si="2"/>
        <v>5.398</v>
      </c>
      <c r="AV17" s="111">
        <f t="shared" si="3"/>
        <v>19.795827785175334</v>
      </c>
    </row>
    <row r="18" spans="1:48" ht="15" customHeight="1">
      <c r="A18" s="155" t="s">
        <v>258</v>
      </c>
      <c r="B18" s="113"/>
      <c r="C18" s="113"/>
      <c r="D18" s="111"/>
      <c r="E18" s="113"/>
      <c r="F18" s="113"/>
      <c r="G18" s="111"/>
      <c r="H18" s="113">
        <v>0.037</v>
      </c>
      <c r="I18" s="113">
        <v>0.037</v>
      </c>
      <c r="J18" s="111">
        <f t="shared" si="9"/>
        <v>0</v>
      </c>
      <c r="K18" s="113">
        <v>0.005</v>
      </c>
      <c r="L18" s="113">
        <v>0.005</v>
      </c>
      <c r="M18" s="111">
        <f t="shared" si="4"/>
        <v>0</v>
      </c>
      <c r="N18" s="113">
        <v>0.138</v>
      </c>
      <c r="O18" s="113">
        <v>0.138</v>
      </c>
      <c r="P18" s="111">
        <f>(O18-N18)/N18*100</f>
        <v>0</v>
      </c>
      <c r="Q18" s="113">
        <v>0.13</v>
      </c>
      <c r="R18" s="113">
        <v>0.13</v>
      </c>
      <c r="S18" s="111">
        <f t="shared" si="10"/>
        <v>0</v>
      </c>
      <c r="T18" s="113">
        <v>0.09</v>
      </c>
      <c r="U18" s="113">
        <v>0.05</v>
      </c>
      <c r="V18" s="111">
        <f t="shared" si="5"/>
        <v>-44.44444444444444</v>
      </c>
      <c r="W18" s="113">
        <v>0.15</v>
      </c>
      <c r="X18" s="113">
        <v>0.15</v>
      </c>
      <c r="Y18" s="111">
        <f t="shared" si="6"/>
        <v>0</v>
      </c>
      <c r="Z18" s="113">
        <v>0.06</v>
      </c>
      <c r="AA18" s="113">
        <v>0.06</v>
      </c>
      <c r="AB18" s="111">
        <f t="shared" si="7"/>
        <v>0</v>
      </c>
      <c r="AC18" s="113"/>
      <c r="AD18" s="113"/>
      <c r="AE18" s="111"/>
      <c r="AF18" s="113">
        <v>0.138</v>
      </c>
      <c r="AG18" s="113">
        <v>0.138</v>
      </c>
      <c r="AH18" s="111">
        <f>(AG18-AF18)/AF18*100</f>
        <v>0</v>
      </c>
      <c r="AI18" s="113"/>
      <c r="AJ18" s="112"/>
      <c r="AK18" s="112"/>
      <c r="AL18" s="112"/>
      <c r="AM18" s="112"/>
      <c r="AN18" s="112"/>
      <c r="AO18" s="112"/>
      <c r="AP18" s="111"/>
      <c r="AQ18" s="113"/>
      <c r="AR18" s="113"/>
      <c r="AS18" s="111"/>
      <c r="AT18" s="112">
        <f t="shared" si="1"/>
        <v>0.7480000000000001</v>
      </c>
      <c r="AU18" s="112">
        <f t="shared" si="2"/>
        <v>0.7080000000000001</v>
      </c>
      <c r="AV18" s="111">
        <f t="shared" si="3"/>
        <v>-5.347593582887704</v>
      </c>
    </row>
    <row r="19" spans="1:48" ht="15" customHeight="1">
      <c r="A19" s="155" t="s">
        <v>259</v>
      </c>
      <c r="B19" s="113"/>
      <c r="C19" s="113"/>
      <c r="D19" s="111"/>
      <c r="E19" s="113"/>
      <c r="F19" s="113"/>
      <c r="G19" s="111"/>
      <c r="H19" s="113">
        <v>20</v>
      </c>
      <c r="I19" s="113">
        <v>17.5</v>
      </c>
      <c r="J19" s="111">
        <f t="shared" si="9"/>
        <v>-12.5</v>
      </c>
      <c r="K19" s="113">
        <v>2</v>
      </c>
      <c r="L19" s="113">
        <v>2</v>
      </c>
      <c r="M19" s="111">
        <f t="shared" si="4"/>
        <v>0</v>
      </c>
      <c r="N19" s="113">
        <v>0.15</v>
      </c>
      <c r="O19" s="113">
        <v>0.3</v>
      </c>
      <c r="P19" s="111">
        <f>(O19-N19)/N19*100</f>
        <v>100</v>
      </c>
      <c r="Q19" s="113">
        <v>10</v>
      </c>
      <c r="R19" s="113">
        <v>10</v>
      </c>
      <c r="S19" s="111">
        <f t="shared" si="10"/>
        <v>0</v>
      </c>
      <c r="T19" s="113">
        <v>5</v>
      </c>
      <c r="U19" s="113">
        <v>5</v>
      </c>
      <c r="V19" s="111">
        <f t="shared" si="5"/>
        <v>0</v>
      </c>
      <c r="W19" s="113">
        <v>3</v>
      </c>
      <c r="X19" s="113">
        <v>3</v>
      </c>
      <c r="Y19" s="111">
        <f t="shared" si="6"/>
        <v>0</v>
      </c>
      <c r="Z19" s="113">
        <v>1</v>
      </c>
      <c r="AA19" s="113">
        <v>1</v>
      </c>
      <c r="AB19" s="111">
        <f t="shared" si="7"/>
        <v>0</v>
      </c>
      <c r="AC19" s="113">
        <v>1</v>
      </c>
      <c r="AD19" s="113">
        <v>1</v>
      </c>
      <c r="AE19" s="111">
        <f>(AD19-AC19)/AC19*100</f>
        <v>0</v>
      </c>
      <c r="AF19" s="113"/>
      <c r="AG19" s="113"/>
      <c r="AH19" s="111"/>
      <c r="AI19" s="113"/>
      <c r="AJ19" s="113"/>
      <c r="AK19" s="113"/>
      <c r="AL19" s="113"/>
      <c r="AM19" s="113"/>
      <c r="AN19" s="113"/>
      <c r="AO19" s="113"/>
      <c r="AP19" s="111"/>
      <c r="AQ19" s="113"/>
      <c r="AR19" s="113"/>
      <c r="AS19" s="111"/>
      <c r="AT19" s="112">
        <f t="shared" si="1"/>
        <v>42.15</v>
      </c>
      <c r="AU19" s="112">
        <f t="shared" si="2"/>
        <v>39.8</v>
      </c>
      <c r="AV19" s="111">
        <f t="shared" si="3"/>
        <v>-5.575326215895615</v>
      </c>
    </row>
    <row r="20" spans="1:48" ht="15" customHeight="1">
      <c r="A20" s="155" t="s">
        <v>260</v>
      </c>
      <c r="B20" s="113"/>
      <c r="C20" s="113"/>
      <c r="D20" s="111"/>
      <c r="E20" s="113"/>
      <c r="F20" s="113"/>
      <c r="G20" s="111"/>
      <c r="H20" s="113"/>
      <c r="I20" s="113"/>
      <c r="J20" s="111"/>
      <c r="K20" s="113"/>
      <c r="L20" s="113"/>
      <c r="M20" s="111"/>
      <c r="N20" s="113"/>
      <c r="O20" s="113"/>
      <c r="P20" s="111"/>
      <c r="Q20" s="113"/>
      <c r="R20" s="113"/>
      <c r="S20" s="111"/>
      <c r="T20" s="113"/>
      <c r="U20" s="113"/>
      <c r="V20" s="111"/>
      <c r="W20" s="113"/>
      <c r="X20" s="113"/>
      <c r="Y20" s="111">
        <f>(X18-W18)/W18*100</f>
        <v>0</v>
      </c>
      <c r="Z20" s="113"/>
      <c r="AA20" s="113"/>
      <c r="AB20" s="111"/>
      <c r="AC20" s="113"/>
      <c r="AD20" s="113"/>
      <c r="AE20" s="111"/>
      <c r="AF20" s="113"/>
      <c r="AG20" s="113"/>
      <c r="AH20" s="111"/>
      <c r="AI20" s="113"/>
      <c r="AJ20" s="115">
        <v>0.0035</v>
      </c>
      <c r="AK20" s="115"/>
      <c r="AL20" s="115"/>
      <c r="AM20" s="113">
        <f>AN20+AO20</f>
        <v>0</v>
      </c>
      <c r="AN20" s="115"/>
      <c r="AO20" s="115"/>
      <c r="AP20" s="111"/>
      <c r="AQ20" s="113"/>
      <c r="AR20" s="113"/>
      <c r="AS20" s="111"/>
      <c r="AT20" s="112">
        <f t="shared" si="1"/>
        <v>0.0035</v>
      </c>
      <c r="AU20" s="112">
        <f t="shared" si="2"/>
        <v>0</v>
      </c>
      <c r="AV20" s="111"/>
    </row>
    <row r="21" spans="1:48" ht="15" customHeight="1">
      <c r="A21" s="155" t="s">
        <v>261</v>
      </c>
      <c r="B21" s="113"/>
      <c r="C21" s="113"/>
      <c r="D21" s="111"/>
      <c r="E21" s="113"/>
      <c r="F21" s="113"/>
      <c r="G21" s="111"/>
      <c r="H21" s="113"/>
      <c r="I21" s="113"/>
      <c r="J21" s="111"/>
      <c r="K21" s="113"/>
      <c r="L21" s="113"/>
      <c r="M21" s="111"/>
      <c r="N21" s="113"/>
      <c r="O21" s="113"/>
      <c r="P21" s="111"/>
      <c r="Q21" s="113"/>
      <c r="R21" s="113"/>
      <c r="S21" s="111"/>
      <c r="T21" s="113"/>
      <c r="U21" s="113"/>
      <c r="V21" s="111"/>
      <c r="W21" s="115"/>
      <c r="X21" s="115"/>
      <c r="Y21" s="111">
        <f>(X19-W19)/W19*100</f>
        <v>0</v>
      </c>
      <c r="Z21" s="113"/>
      <c r="AA21" s="113"/>
      <c r="AB21" s="111"/>
      <c r="AC21" s="113"/>
      <c r="AD21" s="113"/>
      <c r="AE21" s="111"/>
      <c r="AF21" s="113"/>
      <c r="AG21" s="113"/>
      <c r="AH21" s="111"/>
      <c r="AI21" s="113"/>
      <c r="AJ21" s="116">
        <v>0.00045</v>
      </c>
      <c r="AK21" s="117"/>
      <c r="AL21" s="117"/>
      <c r="AM21" s="113">
        <f>AN21+AO21</f>
        <v>0</v>
      </c>
      <c r="AN21" s="117"/>
      <c r="AO21" s="117"/>
      <c r="AP21" s="111"/>
      <c r="AQ21" s="113"/>
      <c r="AR21" s="113"/>
      <c r="AS21" s="111"/>
      <c r="AT21" s="112">
        <f t="shared" si="1"/>
        <v>0.00045</v>
      </c>
      <c r="AU21" s="117">
        <f t="shared" si="2"/>
        <v>0</v>
      </c>
      <c r="AV21" s="111"/>
    </row>
    <row r="22" spans="1:48" ht="15" customHeight="1">
      <c r="A22" s="155" t="s">
        <v>317</v>
      </c>
      <c r="B22" s="113"/>
      <c r="C22" s="113"/>
      <c r="D22" s="111"/>
      <c r="E22" s="113"/>
      <c r="F22" s="113"/>
      <c r="G22" s="111"/>
      <c r="H22" s="113">
        <v>2.7</v>
      </c>
      <c r="I22" s="113">
        <v>2.7</v>
      </c>
      <c r="J22" s="111">
        <f>(I22-H22)/H22*100</f>
        <v>0</v>
      </c>
      <c r="K22" s="113">
        <v>3</v>
      </c>
      <c r="L22" s="113">
        <v>3</v>
      </c>
      <c r="M22" s="111">
        <f t="shared" si="4"/>
        <v>0</v>
      </c>
      <c r="N22" s="113">
        <v>17.05</v>
      </c>
      <c r="O22" s="113">
        <v>11.4</v>
      </c>
      <c r="P22" s="111">
        <f>(O22-N22)/N22*100</f>
        <v>-33.137829912023456</v>
      </c>
      <c r="Q22" s="113">
        <v>37.75</v>
      </c>
      <c r="R22" s="113">
        <v>25.3</v>
      </c>
      <c r="S22" s="111">
        <f>(R22-Q22)/Q22*100</f>
        <v>-32.980132450331126</v>
      </c>
      <c r="T22" s="113">
        <v>7.1</v>
      </c>
      <c r="U22" s="113">
        <v>5.2</v>
      </c>
      <c r="V22" s="111">
        <f t="shared" si="5"/>
        <v>-26.76056338028168</v>
      </c>
      <c r="W22" s="113"/>
      <c r="X22" s="113"/>
      <c r="Y22" s="111"/>
      <c r="Z22" s="113"/>
      <c r="AA22" s="113"/>
      <c r="AB22" s="111"/>
      <c r="AC22" s="113"/>
      <c r="AD22" s="113"/>
      <c r="AE22" s="111"/>
      <c r="AF22" s="113"/>
      <c r="AG22" s="113"/>
      <c r="AH22" s="111"/>
      <c r="AI22" s="113"/>
      <c r="AJ22" s="113"/>
      <c r="AK22" s="113"/>
      <c r="AL22" s="113"/>
      <c r="AM22" s="113"/>
      <c r="AN22" s="113"/>
      <c r="AO22" s="113"/>
      <c r="AP22" s="111"/>
      <c r="AQ22" s="113"/>
      <c r="AR22" s="113"/>
      <c r="AS22" s="111"/>
      <c r="AT22" s="112">
        <f aca="true" t="shared" si="11" ref="AT22:AT42">B22+E22+H22+K22+N22+Q22+T22+W22+Z22+AC22+AF22+AJ22+AQ22</f>
        <v>67.6</v>
      </c>
      <c r="AU22" s="112">
        <f t="shared" si="2"/>
        <v>47.60000000000001</v>
      </c>
      <c r="AV22" s="111">
        <f t="shared" si="3"/>
        <v>-29.585798816568026</v>
      </c>
    </row>
    <row r="23" spans="1:49" s="154" customFormat="1" ht="15" customHeight="1">
      <c r="A23" s="156" t="s">
        <v>209</v>
      </c>
      <c r="B23" s="112">
        <f>+B24+B34</f>
        <v>0</v>
      </c>
      <c r="C23" s="112">
        <f>+C24+C34</f>
        <v>0</v>
      </c>
      <c r="D23" s="111"/>
      <c r="E23" s="112">
        <f>+E24+E34</f>
        <v>0</v>
      </c>
      <c r="F23" s="112">
        <f>+F24+F34</f>
        <v>0</v>
      </c>
      <c r="G23" s="111"/>
      <c r="H23" s="112">
        <f>+H24+H34</f>
        <v>4.304</v>
      </c>
      <c r="I23" s="112">
        <f>+I24+I34</f>
        <v>5.229</v>
      </c>
      <c r="J23" s="111">
        <f>(I23-H23)/H23*100</f>
        <v>21.491635687732334</v>
      </c>
      <c r="K23" s="112">
        <f>+K24+K34</f>
        <v>0.7310000000000001</v>
      </c>
      <c r="L23" s="112">
        <f>+L24+L34</f>
        <v>0.8140000000000001</v>
      </c>
      <c r="M23" s="111">
        <f t="shared" si="4"/>
        <v>11.354309165526669</v>
      </c>
      <c r="N23" s="112">
        <f>+N24+N34</f>
        <v>0.308</v>
      </c>
      <c r="O23" s="112">
        <f>+O24+O34</f>
        <v>0.308</v>
      </c>
      <c r="P23" s="111">
        <f>(O23-N23)/N23*100</f>
        <v>0</v>
      </c>
      <c r="Q23" s="112"/>
      <c r="R23" s="112"/>
      <c r="S23" s="111"/>
      <c r="T23" s="112">
        <f>+T24+T34</f>
        <v>0.447</v>
      </c>
      <c r="U23" s="112">
        <f>+U24+U34</f>
        <v>0.481</v>
      </c>
      <c r="V23" s="111">
        <f>(U23-T23)/T23*100</f>
        <v>7.606263982102902</v>
      </c>
      <c r="W23" s="112">
        <f>+W24+W34</f>
        <v>21.629</v>
      </c>
      <c r="X23" s="112">
        <f>+X24+X34</f>
        <v>23.721</v>
      </c>
      <c r="Y23" s="111">
        <f aca="true" t="shared" si="12" ref="Y23:Y45">(X23-W23)/W23*100</f>
        <v>9.672199361967722</v>
      </c>
      <c r="Z23" s="112">
        <f>+Z24+Z34</f>
        <v>10.706</v>
      </c>
      <c r="AA23" s="112">
        <f>+AA24+AA34</f>
        <v>13.035</v>
      </c>
      <c r="AB23" s="111">
        <f aca="true" t="shared" si="13" ref="AB23:AB45">(AA23-Z23)/Z23*100</f>
        <v>21.754156547730254</v>
      </c>
      <c r="AC23" s="112">
        <f>+AC24+AC34</f>
        <v>8.014</v>
      </c>
      <c r="AD23" s="112">
        <f>+AD24+AD34</f>
        <v>9.596</v>
      </c>
      <c r="AE23" s="111">
        <f>(AD23-AC23)/AC23*100</f>
        <v>19.740454205141013</v>
      </c>
      <c r="AF23" s="112">
        <f>+AF24+AF34</f>
        <v>8.822000000000001</v>
      </c>
      <c r="AG23" s="112">
        <f>+AG24+AG34</f>
        <v>8.494</v>
      </c>
      <c r="AH23" s="111">
        <f>(AG23-AF23)/AF23*100</f>
        <v>-3.7179777828157015</v>
      </c>
      <c r="AI23" s="112">
        <f>+AI24+AI34</f>
        <v>0.28</v>
      </c>
      <c r="AJ23" s="112">
        <f>SUM(AK23+AL23)</f>
        <v>22.077</v>
      </c>
      <c r="AK23" s="112">
        <f>+AK24+AK34</f>
        <v>17.144000000000002</v>
      </c>
      <c r="AL23" s="112">
        <f>+AL24+AL34</f>
        <v>4.933</v>
      </c>
      <c r="AM23" s="112">
        <f>SUM(AN23+AO23)</f>
        <v>23.2345</v>
      </c>
      <c r="AN23" s="112">
        <f>+AN24+AN34</f>
        <v>17.454</v>
      </c>
      <c r="AO23" s="112">
        <f>+AO24+AO34</f>
        <v>5.7805</v>
      </c>
      <c r="AP23" s="111">
        <f aca="true" t="shared" si="14" ref="AP23:AP56">(AM23-AJ23)/AJ23*100</f>
        <v>5.243013090546717</v>
      </c>
      <c r="AQ23" s="112">
        <f>+AQ24+AQ34</f>
        <v>2.142</v>
      </c>
      <c r="AR23" s="112">
        <f>+AR24+AR34</f>
        <v>7.4212</v>
      </c>
      <c r="AS23" s="111">
        <f>(AR23-AQ23)/AQ23*100</f>
        <v>246.4612511671335</v>
      </c>
      <c r="AT23" s="112">
        <f t="shared" si="11"/>
        <v>79.17999999999999</v>
      </c>
      <c r="AU23" s="112">
        <f t="shared" si="2"/>
        <v>92.3337</v>
      </c>
      <c r="AV23" s="111">
        <f t="shared" si="3"/>
        <v>16.61240212174792</v>
      </c>
      <c r="AW23" s="126"/>
    </row>
    <row r="24" spans="1:49" s="154" customFormat="1" ht="15" customHeight="1">
      <c r="A24" s="156" t="s">
        <v>203</v>
      </c>
      <c r="B24" s="112">
        <f>SUM(B25:B33)</f>
        <v>0</v>
      </c>
      <c r="C24" s="112">
        <f>SUM(C25:C33)</f>
        <v>0</v>
      </c>
      <c r="D24" s="111"/>
      <c r="E24" s="112">
        <f>SUM(E25:E33)</f>
        <v>0</v>
      </c>
      <c r="F24" s="112">
        <f>SUM(F25:F33)</f>
        <v>0</v>
      </c>
      <c r="G24" s="111"/>
      <c r="H24" s="112">
        <f>SUM(H25:H33)</f>
        <v>4.304</v>
      </c>
      <c r="I24" s="112">
        <f>SUM(I25:I33)</f>
        <v>5.229</v>
      </c>
      <c r="J24" s="111">
        <f>(I24-H24)/H24*100</f>
        <v>21.491635687732334</v>
      </c>
      <c r="K24" s="112">
        <f>SUM(K25:K33)</f>
        <v>0.7310000000000001</v>
      </c>
      <c r="L24" s="112">
        <f>SUM(L25:L33)</f>
        <v>0.8140000000000001</v>
      </c>
      <c r="M24" s="111">
        <f t="shared" si="4"/>
        <v>11.354309165526669</v>
      </c>
      <c r="N24" s="112">
        <f>SUM(N25:N33)</f>
        <v>0.308</v>
      </c>
      <c r="O24" s="112">
        <f>SUM(O25:O33)</f>
        <v>0.308</v>
      </c>
      <c r="P24" s="111">
        <f>(O24-N24)/N24*100</f>
        <v>0</v>
      </c>
      <c r="Q24" s="112"/>
      <c r="R24" s="112"/>
      <c r="S24" s="111"/>
      <c r="T24" s="112">
        <f>SUM(T25:T33)</f>
        <v>0.381</v>
      </c>
      <c r="U24" s="112">
        <f>SUM(U25:U33)</f>
        <v>0.383</v>
      </c>
      <c r="V24" s="111">
        <f aca="true" t="shared" si="15" ref="V24:V52">(U24-T24)/T24*100</f>
        <v>0.5249343832021002</v>
      </c>
      <c r="W24" s="112">
        <f>SUM(W25:W33)</f>
        <v>18.899</v>
      </c>
      <c r="X24" s="112">
        <f>SUM(X25:X33)</f>
        <v>21.262</v>
      </c>
      <c r="Y24" s="111">
        <f t="shared" si="12"/>
        <v>12.503307053283239</v>
      </c>
      <c r="Z24" s="112">
        <f>SUM(Z25:Z33)</f>
        <v>10.698</v>
      </c>
      <c r="AA24" s="112">
        <f>SUM(AA25:AA33)</f>
        <v>13.027000000000001</v>
      </c>
      <c r="AB24" s="111">
        <f t="shared" si="13"/>
        <v>21.77042437838849</v>
      </c>
      <c r="AC24" s="112">
        <f>SUM(AC25:AC33)</f>
        <v>6.226</v>
      </c>
      <c r="AD24" s="112">
        <f>SUM(AD25:AD33)</f>
        <v>7.721</v>
      </c>
      <c r="AE24" s="111">
        <f>(AD24-AC24)/AC24*100</f>
        <v>24.01220687439769</v>
      </c>
      <c r="AF24" s="112">
        <f>SUM(AF25:AF33)</f>
        <v>8.628</v>
      </c>
      <c r="AG24" s="112">
        <f>SUM(AG25:AG33)</f>
        <v>8.253</v>
      </c>
      <c r="AH24" s="111">
        <f>(AG24-AF24)/AF24*100</f>
        <v>-4.346314325452017</v>
      </c>
      <c r="AI24" s="112">
        <f>SUM(AI25:AI33)</f>
        <v>0.28</v>
      </c>
      <c r="AJ24" s="112">
        <f>SUM(AK24+AL24)</f>
        <v>15.016000000000002</v>
      </c>
      <c r="AK24" s="112">
        <f>SUM(AK25:AK33)</f>
        <v>12.288000000000002</v>
      </c>
      <c r="AL24" s="112">
        <f>SUM(AL25:AL33)</f>
        <v>2.7279999999999998</v>
      </c>
      <c r="AM24" s="112">
        <f>SUM(AN24+AO24)</f>
        <v>14.957</v>
      </c>
      <c r="AN24" s="112">
        <f>SUM(AN25:AN33)</f>
        <v>11.928</v>
      </c>
      <c r="AO24" s="112">
        <f>SUM(AO25:AO33)</f>
        <v>3.0290000000000004</v>
      </c>
      <c r="AP24" s="111">
        <f t="shared" si="14"/>
        <v>-0.3929142248268583</v>
      </c>
      <c r="AQ24" s="112">
        <f>SUM(AQ25:AQ33)</f>
        <v>0.303</v>
      </c>
      <c r="AR24" s="112">
        <f>SUM(AR25:AR33)</f>
        <v>0.382</v>
      </c>
      <c r="AS24" s="111">
        <f>(AR24-AQ24)/AQ24*100</f>
        <v>26.072607260726077</v>
      </c>
      <c r="AT24" s="112">
        <f t="shared" si="11"/>
        <v>65.494</v>
      </c>
      <c r="AU24" s="112">
        <f t="shared" si="2"/>
        <v>72.33600000000001</v>
      </c>
      <c r="AV24" s="111">
        <f t="shared" si="3"/>
        <v>10.446758481693</v>
      </c>
      <c r="AW24" s="126"/>
    </row>
    <row r="25" spans="1:48" ht="15" customHeight="1">
      <c r="A25" s="155" t="s">
        <v>210</v>
      </c>
      <c r="B25" s="118"/>
      <c r="C25" s="118"/>
      <c r="D25" s="111"/>
      <c r="E25" s="118"/>
      <c r="F25" s="118"/>
      <c r="G25" s="111"/>
      <c r="H25" s="118"/>
      <c r="I25" s="118"/>
      <c r="J25" s="111"/>
      <c r="K25" s="118"/>
      <c r="L25" s="118"/>
      <c r="M25" s="111"/>
      <c r="N25" s="119">
        <v>0.002</v>
      </c>
      <c r="O25" s="119">
        <v>0.002</v>
      </c>
      <c r="P25" s="111">
        <f>(O25-N25)/N25*100</f>
        <v>0</v>
      </c>
      <c r="Q25" s="118">
        <v>0</v>
      </c>
      <c r="R25" s="118">
        <v>0.001</v>
      </c>
      <c r="S25" s="111"/>
      <c r="T25" s="118">
        <v>0.001</v>
      </c>
      <c r="U25" s="118">
        <v>0.002</v>
      </c>
      <c r="V25" s="111">
        <f t="shared" si="15"/>
        <v>100</v>
      </c>
      <c r="W25" s="118">
        <v>0.553</v>
      </c>
      <c r="X25" s="118">
        <v>0.59</v>
      </c>
      <c r="Y25" s="111">
        <f t="shared" si="12"/>
        <v>6.690777576853511</v>
      </c>
      <c r="Z25" s="118">
        <v>6.585</v>
      </c>
      <c r="AA25" s="118">
        <v>8.574</v>
      </c>
      <c r="AB25" s="111">
        <f t="shared" si="13"/>
        <v>30.20501138952164</v>
      </c>
      <c r="AC25" s="118">
        <v>2.53</v>
      </c>
      <c r="AD25" s="118">
        <v>3.276</v>
      </c>
      <c r="AE25" s="111">
        <f>(AD25-AC25)/AC25*100</f>
        <v>29.48616600790514</v>
      </c>
      <c r="AF25" s="113">
        <v>0.001</v>
      </c>
      <c r="AG25" s="113">
        <v>0.001</v>
      </c>
      <c r="AH25" s="111">
        <f>(AG25-AF25)/AF25*100</f>
        <v>0</v>
      </c>
      <c r="AI25" s="113"/>
      <c r="AJ25" s="113">
        <f>SUM(AK25+AL25)</f>
        <v>0.575</v>
      </c>
      <c r="AK25" s="113">
        <v>0.33</v>
      </c>
      <c r="AL25" s="113">
        <v>0.245</v>
      </c>
      <c r="AM25" s="113">
        <f>SUM(AN25+AO25)</f>
        <v>0.575</v>
      </c>
      <c r="AN25" s="113">
        <v>0.33</v>
      </c>
      <c r="AO25" s="113">
        <v>0.245</v>
      </c>
      <c r="AP25" s="111">
        <f t="shared" si="14"/>
        <v>0</v>
      </c>
      <c r="AQ25" s="113">
        <v>0.001</v>
      </c>
      <c r="AR25" s="113">
        <v>0.001</v>
      </c>
      <c r="AS25" s="111">
        <f>(AR25-AQ25)/AQ25*100</f>
        <v>0</v>
      </c>
      <c r="AT25" s="112">
        <f t="shared" si="11"/>
        <v>10.247999999999998</v>
      </c>
      <c r="AU25" s="112">
        <f t="shared" si="2"/>
        <v>13.021999999999998</v>
      </c>
      <c r="AV25" s="111">
        <f t="shared" si="3"/>
        <v>27.068696330991425</v>
      </c>
    </row>
    <row r="26" spans="1:48" ht="15" customHeight="1">
      <c r="A26" s="155" t="s">
        <v>211</v>
      </c>
      <c r="B26" s="118"/>
      <c r="C26" s="118"/>
      <c r="D26" s="111"/>
      <c r="E26" s="118"/>
      <c r="F26" s="118"/>
      <c r="G26" s="111"/>
      <c r="H26" s="118">
        <v>2.258</v>
      </c>
      <c r="I26" s="118">
        <v>2.449</v>
      </c>
      <c r="J26" s="111">
        <f>(I26-H26)/H26*100</f>
        <v>8.458813108945963</v>
      </c>
      <c r="K26" s="118">
        <v>0.001</v>
      </c>
      <c r="L26" s="118">
        <v>0.001</v>
      </c>
      <c r="M26" s="111">
        <f t="shared" si="4"/>
        <v>0</v>
      </c>
      <c r="N26" s="120"/>
      <c r="O26" s="120"/>
      <c r="P26" s="111"/>
      <c r="Q26" s="118"/>
      <c r="R26" s="118"/>
      <c r="S26" s="111"/>
      <c r="T26" s="118"/>
      <c r="U26" s="118"/>
      <c r="V26" s="111"/>
      <c r="W26" s="118">
        <v>0.55</v>
      </c>
      <c r="X26" s="118">
        <v>0.52</v>
      </c>
      <c r="Y26" s="111">
        <f t="shared" si="12"/>
        <v>-5.4545454545454595</v>
      </c>
      <c r="Z26" s="118">
        <v>3.51</v>
      </c>
      <c r="AA26" s="118">
        <v>3.85</v>
      </c>
      <c r="AB26" s="111">
        <f t="shared" si="13"/>
        <v>9.686609686609696</v>
      </c>
      <c r="AC26" s="118"/>
      <c r="AD26" s="118"/>
      <c r="AE26" s="111"/>
      <c r="AF26" s="118">
        <v>0.085</v>
      </c>
      <c r="AG26" s="118">
        <v>0.095</v>
      </c>
      <c r="AH26" s="111">
        <f>(AG26-AF26)/AF26*100</f>
        <v>11.764705882352935</v>
      </c>
      <c r="AI26" s="118"/>
      <c r="AJ26" s="113">
        <f>SUM(AK26+AL26)</f>
        <v>1.083</v>
      </c>
      <c r="AK26" s="118">
        <v>0.486</v>
      </c>
      <c r="AL26" s="118">
        <v>0.597</v>
      </c>
      <c r="AM26" s="113">
        <f>SUM(AN26+AO26)</f>
        <v>1.032</v>
      </c>
      <c r="AN26" s="118">
        <v>0.432</v>
      </c>
      <c r="AO26" s="118">
        <v>0.6</v>
      </c>
      <c r="AP26" s="111">
        <f t="shared" si="14"/>
        <v>-4.709141274238221</v>
      </c>
      <c r="AQ26" s="118"/>
      <c r="AR26" s="118"/>
      <c r="AS26" s="111"/>
      <c r="AT26" s="112">
        <f t="shared" si="11"/>
        <v>7.487</v>
      </c>
      <c r="AU26" s="112">
        <f t="shared" si="2"/>
        <v>7.947</v>
      </c>
      <c r="AV26" s="111">
        <f t="shared" si="3"/>
        <v>6.1439829036997455</v>
      </c>
    </row>
    <row r="27" spans="1:48" ht="15" customHeight="1">
      <c r="A27" s="155" t="s">
        <v>212</v>
      </c>
      <c r="B27" s="118"/>
      <c r="C27" s="118"/>
      <c r="D27" s="111"/>
      <c r="E27" s="118"/>
      <c r="F27" s="118"/>
      <c r="G27" s="111"/>
      <c r="H27" s="118"/>
      <c r="I27" s="118"/>
      <c r="J27" s="111"/>
      <c r="K27" s="118">
        <v>0.01</v>
      </c>
      <c r="L27" s="118">
        <v>0.01</v>
      </c>
      <c r="M27" s="111">
        <f t="shared" si="4"/>
        <v>0</v>
      </c>
      <c r="N27" s="118"/>
      <c r="O27" s="118"/>
      <c r="P27" s="111"/>
      <c r="Q27" s="118"/>
      <c r="R27" s="118"/>
      <c r="S27" s="111"/>
      <c r="T27" s="118">
        <v>0.13</v>
      </c>
      <c r="U27" s="118">
        <v>0.13</v>
      </c>
      <c r="V27" s="111">
        <f t="shared" si="15"/>
        <v>0</v>
      </c>
      <c r="W27" s="118"/>
      <c r="X27" s="118"/>
      <c r="Y27" s="111"/>
      <c r="Z27" s="118">
        <v>0.001</v>
      </c>
      <c r="AA27" s="118">
        <v>0.001</v>
      </c>
      <c r="AB27" s="111">
        <f t="shared" si="13"/>
        <v>0</v>
      </c>
      <c r="AC27" s="118"/>
      <c r="AD27" s="118"/>
      <c r="AE27" s="111"/>
      <c r="AF27" s="118">
        <v>0.29</v>
      </c>
      <c r="AG27" s="118">
        <v>0.35</v>
      </c>
      <c r="AH27" s="111">
        <f>(AG27-AF27)/AF27*100</f>
        <v>20.689655172413794</v>
      </c>
      <c r="AI27" s="118"/>
      <c r="AJ27" s="113">
        <f>SUM(AK27+AL27)</f>
        <v>0.458</v>
      </c>
      <c r="AK27" s="159"/>
      <c r="AL27" s="118">
        <v>0.458</v>
      </c>
      <c r="AM27" s="113">
        <f>SUM(AN27+AO27)</f>
        <v>0.4</v>
      </c>
      <c r="AN27" s="159"/>
      <c r="AO27" s="118">
        <v>0.4</v>
      </c>
      <c r="AP27" s="111">
        <f t="shared" si="14"/>
        <v>-12.663755458515283</v>
      </c>
      <c r="AQ27" s="118"/>
      <c r="AR27" s="118"/>
      <c r="AS27" s="111"/>
      <c r="AT27" s="112">
        <f t="shared" si="11"/>
        <v>0.889</v>
      </c>
      <c r="AU27" s="112">
        <f t="shared" si="2"/>
        <v>0.891</v>
      </c>
      <c r="AV27" s="111">
        <f t="shared" si="3"/>
        <v>0.2249718785151858</v>
      </c>
    </row>
    <row r="28" spans="1:48" ht="15" customHeight="1">
      <c r="A28" s="155" t="s">
        <v>213</v>
      </c>
      <c r="B28" s="118"/>
      <c r="C28" s="118"/>
      <c r="D28" s="111"/>
      <c r="E28" s="118"/>
      <c r="F28" s="118"/>
      <c r="G28" s="111"/>
      <c r="H28" s="118"/>
      <c r="I28" s="118"/>
      <c r="J28" s="111"/>
      <c r="K28" s="118"/>
      <c r="L28" s="118"/>
      <c r="M28" s="111"/>
      <c r="N28" s="120"/>
      <c r="O28" s="120"/>
      <c r="P28" s="111"/>
      <c r="Q28" s="118">
        <v>0.8</v>
      </c>
      <c r="R28" s="118">
        <v>0.9</v>
      </c>
      <c r="S28" s="111">
        <f>(R28-Q28)/Q28*100</f>
        <v>12.499999999999996</v>
      </c>
      <c r="T28" s="118">
        <v>0.249</v>
      </c>
      <c r="U28" s="118">
        <v>0.25</v>
      </c>
      <c r="V28" s="111">
        <f t="shared" si="15"/>
        <v>0.40160642570281163</v>
      </c>
      <c r="W28" s="118">
        <v>3.096</v>
      </c>
      <c r="X28" s="118">
        <v>2.662</v>
      </c>
      <c r="Y28" s="111">
        <f t="shared" si="12"/>
        <v>-14.018087855297162</v>
      </c>
      <c r="Z28" s="118">
        <v>0.3</v>
      </c>
      <c r="AA28" s="118">
        <v>0.3</v>
      </c>
      <c r="AB28" s="111">
        <f t="shared" si="13"/>
        <v>0</v>
      </c>
      <c r="AC28" s="118"/>
      <c r="AD28" s="118"/>
      <c r="AE28" s="111"/>
      <c r="AF28" s="118"/>
      <c r="AG28" s="118">
        <v>0.006</v>
      </c>
      <c r="AH28" s="111"/>
      <c r="AI28" s="118">
        <v>0.27</v>
      </c>
      <c r="AJ28" s="118"/>
      <c r="AK28" s="118"/>
      <c r="AL28" s="118"/>
      <c r="AM28" s="118"/>
      <c r="AN28" s="118"/>
      <c r="AO28" s="118"/>
      <c r="AP28" s="111"/>
      <c r="AQ28" s="118"/>
      <c r="AR28" s="118"/>
      <c r="AS28" s="111"/>
      <c r="AT28" s="112">
        <f t="shared" si="11"/>
        <v>4.444999999999999</v>
      </c>
      <c r="AU28" s="112">
        <f t="shared" si="2"/>
        <v>4.118</v>
      </c>
      <c r="AV28" s="111">
        <f t="shared" si="3"/>
        <v>-7.356580427446549</v>
      </c>
    </row>
    <row r="29" spans="1:48" ht="15" customHeight="1">
      <c r="A29" s="155" t="s">
        <v>214</v>
      </c>
      <c r="B29" s="118"/>
      <c r="C29" s="118"/>
      <c r="D29" s="111"/>
      <c r="E29" s="118"/>
      <c r="F29" s="118"/>
      <c r="G29" s="111"/>
      <c r="H29" s="118">
        <v>1.803</v>
      </c>
      <c r="I29" s="118">
        <v>2.56</v>
      </c>
      <c r="J29" s="111">
        <f>(I29-H29)/H29*100</f>
        <v>41.98557958957294</v>
      </c>
      <c r="K29" s="118">
        <v>0.391</v>
      </c>
      <c r="L29" s="118">
        <v>0.532</v>
      </c>
      <c r="M29" s="111">
        <f>(L29-K29)/K29*100</f>
        <v>36.0613810741688</v>
      </c>
      <c r="N29" s="120">
        <v>0.001</v>
      </c>
      <c r="O29" s="120">
        <v>0.001</v>
      </c>
      <c r="P29" s="111">
        <f>(O29-N29)/N29*100</f>
        <v>0</v>
      </c>
      <c r="Q29" s="118"/>
      <c r="R29" s="118"/>
      <c r="S29" s="111"/>
      <c r="T29" s="118"/>
      <c r="U29" s="118"/>
      <c r="V29" s="111"/>
      <c r="W29" s="118">
        <v>13.44</v>
      </c>
      <c r="X29" s="118">
        <v>15.6</v>
      </c>
      <c r="Y29" s="111">
        <f t="shared" si="12"/>
        <v>16.071428571428573</v>
      </c>
      <c r="Z29" s="118">
        <v>0.3</v>
      </c>
      <c r="AA29" s="118">
        <v>0.3</v>
      </c>
      <c r="AB29" s="111">
        <f t="shared" si="13"/>
        <v>0</v>
      </c>
      <c r="AC29" s="118"/>
      <c r="AD29" s="118"/>
      <c r="AE29" s="111"/>
      <c r="AF29" s="118">
        <v>1.431</v>
      </c>
      <c r="AG29" s="118">
        <v>1.47</v>
      </c>
      <c r="AH29" s="111">
        <f>(AG29-AF29)/AF29*100</f>
        <v>2.7253668763102668</v>
      </c>
      <c r="AI29" s="118">
        <v>0.005</v>
      </c>
      <c r="AJ29" s="113">
        <f>SUM(AK29+AL29)</f>
        <v>4.678</v>
      </c>
      <c r="AK29" s="118">
        <v>3.446</v>
      </c>
      <c r="AL29" s="118">
        <v>1.232</v>
      </c>
      <c r="AM29" s="113">
        <f>SUM(AN29+AO29)</f>
        <v>5.21</v>
      </c>
      <c r="AN29" s="118">
        <v>3.64</v>
      </c>
      <c r="AO29" s="118">
        <v>1.57</v>
      </c>
      <c r="AP29" s="111">
        <f t="shared" si="14"/>
        <v>11.372381359555368</v>
      </c>
      <c r="AQ29" s="118">
        <v>0.001</v>
      </c>
      <c r="AR29" s="118">
        <v>0.001</v>
      </c>
      <c r="AS29" s="111">
        <f>(AR29-AQ29)/AQ29*100</f>
        <v>0</v>
      </c>
      <c r="AT29" s="112">
        <f t="shared" si="11"/>
        <v>22.045</v>
      </c>
      <c r="AU29" s="112">
        <f t="shared" si="2"/>
        <v>25.674</v>
      </c>
      <c r="AV29" s="111">
        <f t="shared" si="3"/>
        <v>16.461782717169417</v>
      </c>
    </row>
    <row r="30" spans="1:48" ht="15" customHeight="1">
      <c r="A30" s="155" t="s">
        <v>215</v>
      </c>
      <c r="B30" s="118"/>
      <c r="C30" s="118"/>
      <c r="D30" s="111"/>
      <c r="E30" s="118"/>
      <c r="F30" s="118"/>
      <c r="G30" s="111"/>
      <c r="H30" s="118"/>
      <c r="I30" s="118"/>
      <c r="J30" s="111"/>
      <c r="K30" s="118"/>
      <c r="L30" s="118"/>
      <c r="M30" s="111"/>
      <c r="N30" s="118"/>
      <c r="O30" s="118"/>
      <c r="P30" s="111"/>
      <c r="Q30" s="118"/>
      <c r="R30" s="118"/>
      <c r="S30" s="111"/>
      <c r="T30" s="118"/>
      <c r="U30" s="118"/>
      <c r="V30" s="111"/>
      <c r="W30" s="118"/>
      <c r="X30" s="118"/>
      <c r="Y30" s="111"/>
      <c r="Z30" s="118"/>
      <c r="AA30" s="118"/>
      <c r="AB30" s="111"/>
      <c r="AC30" s="118"/>
      <c r="AD30" s="118"/>
      <c r="AE30" s="111"/>
      <c r="AF30" s="118"/>
      <c r="AG30" s="118"/>
      <c r="AH30" s="111"/>
      <c r="AI30" s="118"/>
      <c r="AJ30" s="113">
        <f>SUM(AK30+AL30)</f>
        <v>7.340000000000001</v>
      </c>
      <c r="AK30" s="118">
        <v>7.19</v>
      </c>
      <c r="AL30" s="118">
        <v>0.15</v>
      </c>
      <c r="AM30" s="113">
        <f>SUM(AN30+AO30)</f>
        <v>7.17</v>
      </c>
      <c r="AN30" s="118">
        <v>7.03</v>
      </c>
      <c r="AO30" s="118">
        <v>0.14</v>
      </c>
      <c r="AP30" s="111">
        <f t="shared" si="14"/>
        <v>-2.31607629427794</v>
      </c>
      <c r="AQ30" s="118">
        <v>0.3</v>
      </c>
      <c r="AR30" s="118">
        <v>0.3</v>
      </c>
      <c r="AS30" s="111">
        <f>(AR30-AQ30)/AQ30*100</f>
        <v>0</v>
      </c>
      <c r="AT30" s="112">
        <f t="shared" si="11"/>
        <v>7.640000000000001</v>
      </c>
      <c r="AU30" s="112">
        <f t="shared" si="2"/>
        <v>7.47</v>
      </c>
      <c r="AV30" s="111">
        <f t="shared" si="3"/>
        <v>-2.2251308900523665</v>
      </c>
    </row>
    <row r="31" spans="1:48" ht="15" customHeight="1">
      <c r="A31" s="155" t="s">
        <v>216</v>
      </c>
      <c r="B31" s="118"/>
      <c r="C31" s="118"/>
      <c r="D31" s="111"/>
      <c r="E31" s="118"/>
      <c r="F31" s="118"/>
      <c r="G31" s="111"/>
      <c r="H31" s="118">
        <v>0.243</v>
      </c>
      <c r="I31" s="118">
        <v>0.22</v>
      </c>
      <c r="J31" s="111">
        <f>(I31-H31)/H31*100</f>
        <v>-9.465020576131684</v>
      </c>
      <c r="K31" s="118">
        <v>0.329</v>
      </c>
      <c r="L31" s="118">
        <v>0.271</v>
      </c>
      <c r="M31" s="111">
        <f t="shared" si="4"/>
        <v>-17.629179331306986</v>
      </c>
      <c r="N31" s="120">
        <v>0.305</v>
      </c>
      <c r="O31" s="120">
        <v>0.305</v>
      </c>
      <c r="P31" s="111">
        <f>(O31-N31)/N31*100</f>
        <v>0</v>
      </c>
      <c r="Q31" s="118">
        <v>0</v>
      </c>
      <c r="R31" s="118">
        <v>0.001</v>
      </c>
      <c r="S31" s="111"/>
      <c r="T31" s="118"/>
      <c r="U31" s="118"/>
      <c r="V31" s="111"/>
      <c r="W31" s="118"/>
      <c r="X31" s="118"/>
      <c r="Y31" s="111"/>
      <c r="Z31" s="118"/>
      <c r="AA31" s="118"/>
      <c r="AB31" s="111"/>
      <c r="AC31" s="118">
        <v>3.645</v>
      </c>
      <c r="AD31" s="118">
        <v>4.394</v>
      </c>
      <c r="AE31" s="111">
        <f>(AD31-AC31)/AC31*100</f>
        <v>20.548696844993145</v>
      </c>
      <c r="AF31" s="118"/>
      <c r="AG31" s="118"/>
      <c r="AH31" s="111"/>
      <c r="AI31" s="118"/>
      <c r="AJ31" s="118"/>
      <c r="AK31" s="118"/>
      <c r="AL31" s="118"/>
      <c r="AM31" s="118"/>
      <c r="AN31" s="118"/>
      <c r="AO31" s="118"/>
      <c r="AP31" s="111"/>
      <c r="AQ31" s="118"/>
      <c r="AR31" s="118"/>
      <c r="AS31" s="111"/>
      <c r="AT31" s="112">
        <f t="shared" si="11"/>
        <v>4.522</v>
      </c>
      <c r="AU31" s="112">
        <f t="shared" si="2"/>
        <v>5.191</v>
      </c>
      <c r="AV31" s="111">
        <f t="shared" si="3"/>
        <v>14.794338788146828</v>
      </c>
    </row>
    <row r="32" spans="1:48" ht="15" customHeight="1">
      <c r="A32" s="155" t="s">
        <v>217</v>
      </c>
      <c r="B32" s="118"/>
      <c r="C32" s="118"/>
      <c r="D32" s="111"/>
      <c r="E32" s="118"/>
      <c r="F32" s="118"/>
      <c r="G32" s="111"/>
      <c r="H32" s="118"/>
      <c r="I32" s="118"/>
      <c r="J32" s="111"/>
      <c r="K32" s="118"/>
      <c r="L32" s="118"/>
      <c r="M32" s="111"/>
      <c r="N32" s="120"/>
      <c r="O32" s="120"/>
      <c r="P32" s="111"/>
      <c r="Q32" s="118"/>
      <c r="R32" s="118"/>
      <c r="S32" s="111"/>
      <c r="T32" s="118"/>
      <c r="U32" s="118"/>
      <c r="V32" s="111"/>
      <c r="W32" s="118">
        <v>1.26</v>
      </c>
      <c r="X32" s="118">
        <v>1.89</v>
      </c>
      <c r="Y32" s="111">
        <f t="shared" si="12"/>
        <v>49.999999999999986</v>
      </c>
      <c r="Z32" s="118">
        <v>0.002</v>
      </c>
      <c r="AA32" s="118">
        <v>0.002</v>
      </c>
      <c r="AB32" s="111">
        <f t="shared" si="13"/>
        <v>0</v>
      </c>
      <c r="AC32" s="118">
        <v>0.001</v>
      </c>
      <c r="AD32" s="118">
        <v>0.001</v>
      </c>
      <c r="AE32" s="111">
        <f>(AD32-AC32)/AC32*100</f>
        <v>0</v>
      </c>
      <c r="AF32" s="118">
        <v>6.82</v>
      </c>
      <c r="AG32" s="118">
        <v>6.251</v>
      </c>
      <c r="AH32" s="111">
        <f>(AG32-AF32)/AF32*100</f>
        <v>-8.343108504398826</v>
      </c>
      <c r="AI32" s="118">
        <v>0.005</v>
      </c>
      <c r="AJ32" s="157"/>
      <c r="AK32" s="157"/>
      <c r="AL32" s="157"/>
      <c r="AM32" s="157"/>
      <c r="AN32" s="157"/>
      <c r="AO32" s="157"/>
      <c r="AP32" s="111"/>
      <c r="AQ32" s="157"/>
      <c r="AR32" s="157"/>
      <c r="AS32" s="111"/>
      <c r="AT32" s="112">
        <f t="shared" si="11"/>
        <v>8.083</v>
      </c>
      <c r="AU32" s="112">
        <f t="shared" si="2"/>
        <v>8.144</v>
      </c>
      <c r="AV32" s="111">
        <f t="shared" si="3"/>
        <v>0.7546702956822955</v>
      </c>
    </row>
    <row r="33" spans="1:48" ht="15" customHeight="1">
      <c r="A33" s="155" t="s">
        <v>218</v>
      </c>
      <c r="B33" s="118"/>
      <c r="C33" s="118"/>
      <c r="D33" s="111"/>
      <c r="E33" s="118"/>
      <c r="F33" s="118"/>
      <c r="G33" s="111"/>
      <c r="H33" s="118"/>
      <c r="I33" s="118"/>
      <c r="J33" s="111"/>
      <c r="K33" s="118"/>
      <c r="L33" s="118"/>
      <c r="M33" s="111"/>
      <c r="N33" s="118"/>
      <c r="O33" s="118"/>
      <c r="P33" s="111"/>
      <c r="Q33" s="118">
        <v>0</v>
      </c>
      <c r="R33" s="159">
        <v>0.0001</v>
      </c>
      <c r="S33" s="111"/>
      <c r="T33" s="118">
        <v>0.001</v>
      </c>
      <c r="U33" s="118">
        <v>0.001</v>
      </c>
      <c r="V33" s="111">
        <f t="shared" si="15"/>
        <v>0</v>
      </c>
      <c r="W33" s="118"/>
      <c r="X33" s="118"/>
      <c r="Y33" s="111"/>
      <c r="Z33" s="118"/>
      <c r="AA33" s="118"/>
      <c r="AB33" s="111"/>
      <c r="AC33" s="118">
        <v>0.05</v>
      </c>
      <c r="AD33" s="118">
        <v>0.05</v>
      </c>
      <c r="AE33" s="111">
        <f>(AD33-AC33)/AC33*100</f>
        <v>0</v>
      </c>
      <c r="AF33" s="118">
        <v>0.001</v>
      </c>
      <c r="AG33" s="118">
        <v>0.08</v>
      </c>
      <c r="AH33" s="111">
        <f>(AG33-AF33)/AF33*100</f>
        <v>7900</v>
      </c>
      <c r="AI33" s="118"/>
      <c r="AJ33" s="113">
        <f>SUM(AK33+AL33)</f>
        <v>0.882</v>
      </c>
      <c r="AK33" s="118">
        <v>0.836</v>
      </c>
      <c r="AL33" s="118">
        <v>0.046</v>
      </c>
      <c r="AM33" s="113">
        <f>SUM(AN33+AO33)</f>
        <v>0.57</v>
      </c>
      <c r="AN33" s="118">
        <v>0.496</v>
      </c>
      <c r="AO33" s="118">
        <v>0.074</v>
      </c>
      <c r="AP33" s="111">
        <f>(AM33-AJ33)/AJ33*100</f>
        <v>-35.37414965986395</v>
      </c>
      <c r="AQ33" s="118">
        <v>0.001</v>
      </c>
      <c r="AR33" s="118">
        <v>0.08</v>
      </c>
      <c r="AS33" s="111">
        <f aca="true" t="shared" si="16" ref="AS33:AS38">(AR33-AQ33)/AQ33*100</f>
        <v>7900</v>
      </c>
      <c r="AT33" s="112">
        <f t="shared" si="11"/>
        <v>0.935</v>
      </c>
      <c r="AU33" s="112">
        <f t="shared" si="2"/>
        <v>0.7810999999999999</v>
      </c>
      <c r="AV33" s="111">
        <f t="shared" si="3"/>
        <v>-16.459893048128357</v>
      </c>
    </row>
    <row r="34" spans="1:48" ht="15.75" customHeight="1">
      <c r="A34" s="156" t="s">
        <v>9</v>
      </c>
      <c r="B34" s="112">
        <f>SUM(B35:B39)</f>
        <v>0</v>
      </c>
      <c r="C34" s="112">
        <f>SUM(C35:C39)</f>
        <v>0</v>
      </c>
      <c r="D34" s="111"/>
      <c r="E34" s="112">
        <f>SUM(E35:E39)</f>
        <v>0</v>
      </c>
      <c r="F34" s="112">
        <f>SUM(F35:F39)</f>
        <v>0</v>
      </c>
      <c r="G34" s="111"/>
      <c r="H34" s="112">
        <f>SUM(H35:H39)</f>
        <v>0</v>
      </c>
      <c r="I34" s="112">
        <f>SUM(I35:I39)</f>
        <v>0</v>
      </c>
      <c r="J34" s="111"/>
      <c r="K34" s="112">
        <f>SUM(K35:K39)</f>
        <v>0</v>
      </c>
      <c r="L34" s="112">
        <f>SUM(L35:L39)</f>
        <v>0</v>
      </c>
      <c r="M34" s="111"/>
      <c r="N34" s="112">
        <f>SUM(N35:N39)</f>
        <v>0</v>
      </c>
      <c r="O34" s="112">
        <f>SUM(O35:O39)</f>
        <v>0</v>
      </c>
      <c r="P34" s="111"/>
      <c r="Q34" s="112">
        <f>SUM(Q35:Q39)</f>
        <v>0</v>
      </c>
      <c r="R34" s="112">
        <f>SUM(R35:R39)</f>
        <v>0</v>
      </c>
      <c r="S34" s="111"/>
      <c r="T34" s="112">
        <f>SUM(T35:T39)</f>
        <v>0.066</v>
      </c>
      <c r="U34" s="112">
        <f>SUM(U35:U39)</f>
        <v>0.098</v>
      </c>
      <c r="V34" s="111">
        <f t="shared" si="15"/>
        <v>48.484848484848484</v>
      </c>
      <c r="W34" s="112">
        <f>SUM(W35:W39)</f>
        <v>2.73</v>
      </c>
      <c r="X34" s="112">
        <f>SUM(X35:X39)</f>
        <v>2.459</v>
      </c>
      <c r="Y34" s="111">
        <f t="shared" si="12"/>
        <v>-9.926739926739923</v>
      </c>
      <c r="Z34" s="112">
        <f>SUM(Z35:Z39)</f>
        <v>0.008</v>
      </c>
      <c r="AA34" s="112">
        <f>SUM(AA35:AA39)</f>
        <v>0.008</v>
      </c>
      <c r="AB34" s="111">
        <f t="shared" si="13"/>
        <v>0</v>
      </c>
      <c r="AC34" s="112">
        <f>SUM(AC35:AC39)</f>
        <v>1.788</v>
      </c>
      <c r="AD34" s="112">
        <f>SUM(AD35:AD39)</f>
        <v>1.875</v>
      </c>
      <c r="AE34" s="111">
        <f>(AD34-AC34)/AC34*100</f>
        <v>4.865771812080535</v>
      </c>
      <c r="AF34" s="112">
        <f>SUM(AF35:AF39)</f>
        <v>0.194</v>
      </c>
      <c r="AG34" s="112">
        <f>SUM(AG35:AG39)</f>
        <v>0.24100000000000002</v>
      </c>
      <c r="AH34" s="111">
        <f>(AG34-AF34)/AF34*100</f>
        <v>24.226804123711347</v>
      </c>
      <c r="AI34" s="112">
        <f>SUM(AI35:AI39)</f>
        <v>0</v>
      </c>
      <c r="AJ34" s="112">
        <f aca="true" t="shared" si="17" ref="AJ34:AJ40">SUM(AK34+AL34)</f>
        <v>7.061</v>
      </c>
      <c r="AK34" s="112">
        <f>SUM(AK35:AK39)</f>
        <v>4.856</v>
      </c>
      <c r="AL34" s="112">
        <f>SUM(AL35:AL39)</f>
        <v>2.2049999999999996</v>
      </c>
      <c r="AM34" s="112">
        <f aca="true" t="shared" si="18" ref="AM34:AM39">SUM(AN34+AO34)</f>
        <v>8.2775</v>
      </c>
      <c r="AN34" s="112">
        <f>SUM(AN35:AN39)</f>
        <v>5.526000000000001</v>
      </c>
      <c r="AO34" s="112">
        <f>SUM(AO35:AO39)</f>
        <v>2.7514999999999996</v>
      </c>
      <c r="AP34" s="111">
        <f t="shared" si="14"/>
        <v>17.228437898314684</v>
      </c>
      <c r="AQ34" s="112">
        <f>SUM(AQ35:AQ39)</f>
        <v>1.839</v>
      </c>
      <c r="AR34" s="112">
        <f>SUM(AR35:AR39)</f>
        <v>7.0392</v>
      </c>
      <c r="AS34" s="111">
        <f t="shared" si="16"/>
        <v>282.77324632952696</v>
      </c>
      <c r="AT34" s="112">
        <f t="shared" si="11"/>
        <v>13.686</v>
      </c>
      <c r="AU34" s="112">
        <f t="shared" si="2"/>
        <v>19.997700000000002</v>
      </c>
      <c r="AV34" s="111">
        <f t="shared" si="3"/>
        <v>46.117930732135044</v>
      </c>
    </row>
    <row r="35" spans="1:48" ht="15.75" customHeight="1">
      <c r="A35" s="155" t="s">
        <v>219</v>
      </c>
      <c r="B35" s="113"/>
      <c r="C35" s="113"/>
      <c r="D35" s="111"/>
      <c r="E35" s="113"/>
      <c r="F35" s="113"/>
      <c r="G35" s="111"/>
      <c r="H35" s="118"/>
      <c r="I35" s="118"/>
      <c r="J35" s="111"/>
      <c r="K35" s="118"/>
      <c r="L35" s="118"/>
      <c r="M35" s="111"/>
      <c r="N35" s="118"/>
      <c r="O35" s="118"/>
      <c r="P35" s="111"/>
      <c r="Q35" s="118"/>
      <c r="R35" s="118"/>
      <c r="S35" s="111"/>
      <c r="T35" s="118"/>
      <c r="U35" s="118"/>
      <c r="V35" s="111"/>
      <c r="W35" s="158"/>
      <c r="X35" s="158"/>
      <c r="Y35" s="111"/>
      <c r="Z35" s="158"/>
      <c r="AA35" s="158"/>
      <c r="AB35" s="111"/>
      <c r="AC35" s="118"/>
      <c r="AD35" s="118"/>
      <c r="AE35" s="111"/>
      <c r="AF35" s="118"/>
      <c r="AG35" s="118"/>
      <c r="AH35" s="111"/>
      <c r="AI35" s="118"/>
      <c r="AJ35" s="113">
        <f t="shared" si="17"/>
        <v>1.44</v>
      </c>
      <c r="AK35" s="118">
        <v>1.19</v>
      </c>
      <c r="AL35" s="118">
        <v>0.25</v>
      </c>
      <c r="AM35" s="113">
        <f t="shared" si="18"/>
        <v>1.29</v>
      </c>
      <c r="AN35" s="118">
        <v>0.99</v>
      </c>
      <c r="AO35" s="118">
        <v>0.3</v>
      </c>
      <c r="AP35" s="111">
        <f>(AM35-AJ35)/AJ35*100</f>
        <v>-10.41666666666666</v>
      </c>
      <c r="AQ35" s="118">
        <v>0.3</v>
      </c>
      <c r="AR35" s="118">
        <v>0.4</v>
      </c>
      <c r="AS35" s="111">
        <f t="shared" si="16"/>
        <v>33.33333333333335</v>
      </c>
      <c r="AT35" s="112">
        <f t="shared" si="11"/>
        <v>1.74</v>
      </c>
      <c r="AU35" s="112">
        <f t="shared" si="2"/>
        <v>1.69</v>
      </c>
      <c r="AV35" s="111">
        <f t="shared" si="3"/>
        <v>-2.8735632183908075</v>
      </c>
    </row>
    <row r="36" spans="1:48" ht="15.75" customHeight="1">
      <c r="A36" s="155" t="s">
        <v>220</v>
      </c>
      <c r="B36" s="113"/>
      <c r="C36" s="113"/>
      <c r="D36" s="111"/>
      <c r="E36" s="113"/>
      <c r="F36" s="113"/>
      <c r="G36" s="111"/>
      <c r="H36" s="118"/>
      <c r="I36" s="118"/>
      <c r="J36" s="111"/>
      <c r="K36" s="118"/>
      <c r="L36" s="118"/>
      <c r="M36" s="111"/>
      <c r="N36" s="118"/>
      <c r="O36" s="118"/>
      <c r="P36" s="111"/>
      <c r="Q36" s="118"/>
      <c r="R36" s="118"/>
      <c r="S36" s="111"/>
      <c r="T36" s="118"/>
      <c r="U36" s="118"/>
      <c r="V36" s="111"/>
      <c r="W36" s="118">
        <v>2.73</v>
      </c>
      <c r="X36" s="118">
        <v>2.459</v>
      </c>
      <c r="Y36" s="111">
        <f t="shared" si="12"/>
        <v>-9.926739926739923</v>
      </c>
      <c r="Z36" s="118">
        <v>0.003</v>
      </c>
      <c r="AA36" s="118">
        <v>0.003</v>
      </c>
      <c r="AB36" s="111">
        <f t="shared" si="13"/>
        <v>0</v>
      </c>
      <c r="AC36" s="118">
        <v>1.788</v>
      </c>
      <c r="AD36" s="118">
        <v>1.875</v>
      </c>
      <c r="AE36" s="111">
        <f>(AD36-AC36)/AC36*100</f>
        <v>4.865771812080535</v>
      </c>
      <c r="AF36" s="118">
        <v>0.15</v>
      </c>
      <c r="AG36" s="118">
        <v>0.2</v>
      </c>
      <c r="AH36" s="111">
        <f>(AG36-AF36)/AF36*100</f>
        <v>33.33333333333335</v>
      </c>
      <c r="AI36" s="118"/>
      <c r="AJ36" s="113">
        <f t="shared" si="17"/>
        <v>5.5600000000000005</v>
      </c>
      <c r="AK36" s="118">
        <v>3.66</v>
      </c>
      <c r="AL36" s="118">
        <v>1.9</v>
      </c>
      <c r="AM36" s="113">
        <f t="shared" si="18"/>
        <v>6.93</v>
      </c>
      <c r="AN36" s="118">
        <v>4.53</v>
      </c>
      <c r="AO36" s="118">
        <v>2.4</v>
      </c>
      <c r="AP36" s="111">
        <f t="shared" si="14"/>
        <v>24.640287769784155</v>
      </c>
      <c r="AQ36" s="118">
        <v>1.5</v>
      </c>
      <c r="AR36" s="118">
        <v>1.6</v>
      </c>
      <c r="AS36" s="111">
        <f t="shared" si="16"/>
        <v>6.666666666666672</v>
      </c>
      <c r="AT36" s="112">
        <f t="shared" si="11"/>
        <v>11.731000000000002</v>
      </c>
      <c r="AU36" s="112">
        <f t="shared" si="2"/>
        <v>13.067</v>
      </c>
      <c r="AV36" s="111">
        <f t="shared" si="3"/>
        <v>11.388628420424501</v>
      </c>
    </row>
    <row r="37" spans="1:48" ht="15.75" customHeight="1">
      <c r="A37" s="155" t="s">
        <v>221</v>
      </c>
      <c r="B37" s="113"/>
      <c r="C37" s="113"/>
      <c r="D37" s="111"/>
      <c r="E37" s="113"/>
      <c r="F37" s="113"/>
      <c r="G37" s="111"/>
      <c r="H37" s="118"/>
      <c r="I37" s="118"/>
      <c r="J37" s="111"/>
      <c r="K37" s="118"/>
      <c r="L37" s="118"/>
      <c r="M37" s="111"/>
      <c r="N37" s="118"/>
      <c r="O37" s="118"/>
      <c r="P37" s="111"/>
      <c r="Q37" s="118"/>
      <c r="R37" s="118"/>
      <c r="S37" s="111"/>
      <c r="T37" s="118"/>
      <c r="U37" s="118"/>
      <c r="V37" s="111"/>
      <c r="W37" s="118"/>
      <c r="X37" s="118"/>
      <c r="Y37" s="111"/>
      <c r="Z37" s="118">
        <v>0.005</v>
      </c>
      <c r="AA37" s="118">
        <v>0.005</v>
      </c>
      <c r="AB37" s="111">
        <f t="shared" si="13"/>
        <v>0</v>
      </c>
      <c r="AC37" s="118"/>
      <c r="AD37" s="118"/>
      <c r="AE37" s="111"/>
      <c r="AF37" s="118"/>
      <c r="AG37" s="118"/>
      <c r="AH37" s="111"/>
      <c r="AI37" s="118"/>
      <c r="AJ37" s="118"/>
      <c r="AK37" s="118"/>
      <c r="AL37" s="118"/>
      <c r="AM37" s="118"/>
      <c r="AN37" s="118"/>
      <c r="AO37" s="118"/>
      <c r="AP37" s="111"/>
      <c r="AQ37" s="118">
        <v>0</v>
      </c>
      <c r="AR37" s="118">
        <v>5</v>
      </c>
      <c r="AS37" s="111"/>
      <c r="AT37" s="112">
        <f t="shared" si="11"/>
        <v>0.005</v>
      </c>
      <c r="AU37" s="112">
        <f t="shared" si="2"/>
        <v>5.005</v>
      </c>
      <c r="AV37" s="111">
        <f t="shared" si="3"/>
        <v>100000</v>
      </c>
    </row>
    <row r="38" spans="1:48" ht="15.75" customHeight="1">
      <c r="A38" s="155" t="s">
        <v>222</v>
      </c>
      <c r="B38" s="113"/>
      <c r="C38" s="113"/>
      <c r="D38" s="111"/>
      <c r="E38" s="113"/>
      <c r="F38" s="113"/>
      <c r="G38" s="111"/>
      <c r="H38" s="118"/>
      <c r="I38" s="118"/>
      <c r="J38" s="111"/>
      <c r="K38" s="118"/>
      <c r="L38" s="118"/>
      <c r="M38" s="111"/>
      <c r="N38" s="118"/>
      <c r="O38" s="118"/>
      <c r="P38" s="111"/>
      <c r="Q38" s="118"/>
      <c r="R38" s="118"/>
      <c r="S38" s="111"/>
      <c r="T38" s="118">
        <v>0.066</v>
      </c>
      <c r="U38" s="118">
        <v>0.098</v>
      </c>
      <c r="V38" s="111">
        <f t="shared" si="15"/>
        <v>48.484848484848484</v>
      </c>
      <c r="W38" s="118"/>
      <c r="X38" s="118"/>
      <c r="Y38" s="111"/>
      <c r="Z38" s="118"/>
      <c r="AA38" s="118"/>
      <c r="AB38" s="111"/>
      <c r="AC38" s="118"/>
      <c r="AD38" s="118"/>
      <c r="AE38" s="111"/>
      <c r="AF38" s="118">
        <v>0.044</v>
      </c>
      <c r="AG38" s="118">
        <v>0.041</v>
      </c>
      <c r="AH38" s="111">
        <f>(AG38-AF38)/AF38*100</f>
        <v>-6.8181818181818095</v>
      </c>
      <c r="AI38" s="118"/>
      <c r="AJ38" s="113">
        <f t="shared" si="17"/>
        <v>0.006</v>
      </c>
      <c r="AK38" s="159">
        <v>0.001</v>
      </c>
      <c r="AL38" s="159">
        <v>0.005</v>
      </c>
      <c r="AM38" s="113">
        <f t="shared" si="18"/>
        <v>0.0025</v>
      </c>
      <c r="AN38" s="159">
        <v>0.001</v>
      </c>
      <c r="AO38" s="159">
        <v>0.0015</v>
      </c>
      <c r="AP38" s="111">
        <f t="shared" si="14"/>
        <v>-58.333333333333336</v>
      </c>
      <c r="AQ38" s="118">
        <v>0.039</v>
      </c>
      <c r="AR38" s="159">
        <v>0.0392</v>
      </c>
      <c r="AS38" s="111">
        <f t="shared" si="16"/>
        <v>0.5128205128205097</v>
      </c>
      <c r="AT38" s="112">
        <f t="shared" si="11"/>
        <v>0.155</v>
      </c>
      <c r="AU38" s="112">
        <f t="shared" si="2"/>
        <v>0.18070000000000003</v>
      </c>
      <c r="AV38" s="111">
        <f t="shared" si="3"/>
        <v>16.58064516129034</v>
      </c>
    </row>
    <row r="39" spans="1:48" ht="15.75" customHeight="1">
      <c r="A39" s="155" t="s">
        <v>182</v>
      </c>
      <c r="B39" s="113"/>
      <c r="C39" s="113"/>
      <c r="D39" s="111"/>
      <c r="E39" s="113"/>
      <c r="F39" s="113"/>
      <c r="G39" s="111"/>
      <c r="H39" s="118"/>
      <c r="I39" s="118"/>
      <c r="J39" s="111"/>
      <c r="K39" s="118"/>
      <c r="L39" s="118"/>
      <c r="M39" s="111"/>
      <c r="N39" s="118"/>
      <c r="O39" s="118"/>
      <c r="P39" s="111"/>
      <c r="Q39" s="118"/>
      <c r="R39" s="118"/>
      <c r="S39" s="111"/>
      <c r="T39" s="118"/>
      <c r="U39" s="118"/>
      <c r="V39" s="111"/>
      <c r="W39" s="118"/>
      <c r="X39" s="118"/>
      <c r="Y39" s="111"/>
      <c r="Z39" s="118"/>
      <c r="AA39" s="118"/>
      <c r="AB39" s="111"/>
      <c r="AC39" s="118"/>
      <c r="AD39" s="118"/>
      <c r="AE39" s="111"/>
      <c r="AF39" s="118"/>
      <c r="AG39" s="118"/>
      <c r="AH39" s="111"/>
      <c r="AI39" s="118"/>
      <c r="AJ39" s="113">
        <f t="shared" si="17"/>
        <v>0.055</v>
      </c>
      <c r="AK39" s="118">
        <v>0.005</v>
      </c>
      <c r="AL39" s="118">
        <v>0.05</v>
      </c>
      <c r="AM39" s="113">
        <f t="shared" si="18"/>
        <v>0.055</v>
      </c>
      <c r="AN39" s="118">
        <v>0.005</v>
      </c>
      <c r="AO39" s="118">
        <v>0.05</v>
      </c>
      <c r="AP39" s="111">
        <f t="shared" si="14"/>
        <v>0</v>
      </c>
      <c r="AQ39" s="118"/>
      <c r="AR39" s="118"/>
      <c r="AS39" s="111"/>
      <c r="AT39" s="112">
        <f t="shared" si="11"/>
        <v>0.055</v>
      </c>
      <c r="AU39" s="112">
        <f t="shared" si="2"/>
        <v>0.055</v>
      </c>
      <c r="AV39" s="111">
        <f t="shared" si="3"/>
        <v>0</v>
      </c>
    </row>
    <row r="40" spans="1:49" s="154" customFormat="1" ht="15" customHeight="1">
      <c r="A40" s="156" t="s">
        <v>223</v>
      </c>
      <c r="B40" s="112">
        <f>SUM(B41:B48)</f>
        <v>0</v>
      </c>
      <c r="C40" s="112">
        <f>SUM(C41:C48)</f>
        <v>0</v>
      </c>
      <c r="D40" s="111"/>
      <c r="E40" s="112">
        <f>SUM(E41:E48)</f>
        <v>0</v>
      </c>
      <c r="F40" s="112">
        <f>SUM(F41:F48)</f>
        <v>0</v>
      </c>
      <c r="G40" s="111"/>
      <c r="H40" s="112">
        <f>SUM(H41:H48)</f>
        <v>0</v>
      </c>
      <c r="I40" s="112">
        <f>SUM(I41:I48)</f>
        <v>0</v>
      </c>
      <c r="J40" s="111"/>
      <c r="K40" s="112">
        <f>SUM(K41:K48)</f>
        <v>0</v>
      </c>
      <c r="L40" s="112">
        <f>SUM(L41:L48)</f>
        <v>0</v>
      </c>
      <c r="M40" s="111"/>
      <c r="N40" s="112">
        <f>SUM(N41:N48)</f>
        <v>15</v>
      </c>
      <c r="O40" s="112">
        <f>SUM(O41:O48)</f>
        <v>15</v>
      </c>
      <c r="P40" s="111">
        <f>(O40-N40)/N40*100</f>
        <v>0</v>
      </c>
      <c r="Q40" s="112">
        <f>SUM(Q41:Q48)</f>
        <v>93.45</v>
      </c>
      <c r="R40" s="112">
        <f>SUM(R41:R48)</f>
        <v>95.5</v>
      </c>
      <c r="S40" s="111">
        <f>(R40-Q40)/Q40*100</f>
        <v>2.1936864633493816</v>
      </c>
      <c r="T40" s="112">
        <f>SUM(T41:T48)</f>
        <v>10.538</v>
      </c>
      <c r="U40" s="112">
        <f>SUM(U41:U48)</f>
        <v>10.4862</v>
      </c>
      <c r="V40" s="111">
        <f t="shared" si="15"/>
        <v>-0.4915543746441456</v>
      </c>
      <c r="W40" s="112">
        <f>SUM(W41:W48)</f>
        <v>4.574</v>
      </c>
      <c r="X40" s="112">
        <f>SUM(X41:X48)</f>
        <v>5.027</v>
      </c>
      <c r="Y40" s="111">
        <f t="shared" si="12"/>
        <v>9.903804110188027</v>
      </c>
      <c r="Z40" s="112">
        <f>SUM(Z41:Z48)</f>
        <v>0.465</v>
      </c>
      <c r="AA40" s="112">
        <f>SUM(AA41:AA48)</f>
        <v>0.465</v>
      </c>
      <c r="AB40" s="111">
        <f t="shared" si="13"/>
        <v>0</v>
      </c>
      <c r="AC40" s="112">
        <f>SUM(AC41:AC48)</f>
        <v>0.05</v>
      </c>
      <c r="AD40" s="112">
        <f>SUM(AD41:AD48)</f>
        <v>0.001</v>
      </c>
      <c r="AE40" s="111">
        <f>(AD40-AC40)/AC40*100</f>
        <v>-98</v>
      </c>
      <c r="AF40" s="112">
        <f>SUM(AF41:AF48)</f>
        <v>1.252</v>
      </c>
      <c r="AG40" s="112">
        <f>SUM(AG41:AG48)</f>
        <v>1.264</v>
      </c>
      <c r="AH40" s="111">
        <f>(AG40-AF40)/AF40*100</f>
        <v>0.9584664536741222</v>
      </c>
      <c r="AI40" s="112">
        <f>SUM(AI41:AI48)</f>
        <v>0</v>
      </c>
      <c r="AJ40" s="112">
        <f t="shared" si="17"/>
        <v>1.6420000000000001</v>
      </c>
      <c r="AK40" s="112">
        <f>SUM(AK41:AK48)</f>
        <v>1.499</v>
      </c>
      <c r="AL40" s="112">
        <f>SUM(AL41:AL48)</f>
        <v>0.14300000000000002</v>
      </c>
      <c r="AM40" s="112">
        <f>SUM(AM41:AM48)</f>
        <v>1.677</v>
      </c>
      <c r="AN40" s="112">
        <f>SUM(AN41:AN48)</f>
        <v>1.504</v>
      </c>
      <c r="AO40" s="112">
        <f>SUM(AO41:AO48)</f>
        <v>0.173</v>
      </c>
      <c r="AP40" s="111">
        <f t="shared" si="14"/>
        <v>2.131546894031664</v>
      </c>
      <c r="AQ40" s="112"/>
      <c r="AR40" s="112"/>
      <c r="AS40" s="111"/>
      <c r="AT40" s="112">
        <f t="shared" si="11"/>
        <v>126.97099999999999</v>
      </c>
      <c r="AU40" s="112">
        <f t="shared" si="2"/>
        <v>129.4202</v>
      </c>
      <c r="AV40" s="111">
        <f t="shared" si="3"/>
        <v>1.9289444046278323</v>
      </c>
      <c r="AW40" s="126"/>
    </row>
    <row r="41" spans="1:48" ht="15" customHeight="1">
      <c r="A41" s="155" t="s">
        <v>224</v>
      </c>
      <c r="B41" s="113"/>
      <c r="C41" s="113"/>
      <c r="D41" s="111"/>
      <c r="E41" s="113"/>
      <c r="F41" s="113"/>
      <c r="G41" s="111"/>
      <c r="H41" s="113"/>
      <c r="I41" s="113"/>
      <c r="J41" s="111"/>
      <c r="K41" s="113"/>
      <c r="L41" s="113"/>
      <c r="M41" s="111"/>
      <c r="N41" s="118">
        <v>15</v>
      </c>
      <c r="O41" s="118">
        <v>15</v>
      </c>
      <c r="P41" s="111">
        <f>(O41-N41)/N41*100</f>
        <v>0</v>
      </c>
      <c r="Q41" s="118">
        <v>85</v>
      </c>
      <c r="R41" s="118">
        <v>85</v>
      </c>
      <c r="S41" s="111">
        <f>(R41-Q41)/Q41*100</f>
        <v>0</v>
      </c>
      <c r="T41" s="118">
        <v>10</v>
      </c>
      <c r="U41" s="118">
        <v>10</v>
      </c>
      <c r="V41" s="111">
        <f t="shared" si="15"/>
        <v>0</v>
      </c>
      <c r="W41" s="118"/>
      <c r="X41" s="118"/>
      <c r="Y41" s="111"/>
      <c r="Z41" s="118"/>
      <c r="AA41" s="118"/>
      <c r="AB41" s="111"/>
      <c r="AC41" s="118"/>
      <c r="AD41" s="118"/>
      <c r="AE41" s="111"/>
      <c r="AF41" s="118"/>
      <c r="AG41" s="118"/>
      <c r="AH41" s="111"/>
      <c r="AI41" s="118"/>
      <c r="AJ41" s="118"/>
      <c r="AK41" s="118"/>
      <c r="AL41" s="118"/>
      <c r="AM41" s="118"/>
      <c r="AN41" s="118"/>
      <c r="AO41" s="118"/>
      <c r="AP41" s="111"/>
      <c r="AQ41" s="118"/>
      <c r="AR41" s="118"/>
      <c r="AS41" s="111"/>
      <c r="AT41" s="112">
        <f t="shared" si="11"/>
        <v>110</v>
      </c>
      <c r="AU41" s="112">
        <f t="shared" si="2"/>
        <v>110</v>
      </c>
      <c r="AV41" s="111">
        <f t="shared" si="3"/>
        <v>0</v>
      </c>
    </row>
    <row r="42" spans="1:48" ht="15" customHeight="1">
      <c r="A42" s="155" t="s">
        <v>225</v>
      </c>
      <c r="B42" s="113"/>
      <c r="C42" s="113"/>
      <c r="D42" s="111"/>
      <c r="E42" s="113"/>
      <c r="F42" s="113"/>
      <c r="G42" s="111"/>
      <c r="H42" s="113"/>
      <c r="I42" s="113"/>
      <c r="J42" s="111"/>
      <c r="K42" s="113"/>
      <c r="L42" s="113"/>
      <c r="M42" s="111"/>
      <c r="N42" s="118"/>
      <c r="O42" s="118"/>
      <c r="P42" s="111"/>
      <c r="Q42" s="118"/>
      <c r="R42" s="118"/>
      <c r="S42" s="111"/>
      <c r="T42" s="118">
        <v>0.24</v>
      </c>
      <c r="U42" s="159">
        <v>0.1882</v>
      </c>
      <c r="V42" s="111">
        <f t="shared" si="15"/>
        <v>-21.583333333333325</v>
      </c>
      <c r="W42" s="118"/>
      <c r="X42" s="118"/>
      <c r="Y42" s="111"/>
      <c r="Z42" s="118"/>
      <c r="AA42" s="118"/>
      <c r="AB42" s="111"/>
      <c r="AC42" s="118"/>
      <c r="AD42" s="118"/>
      <c r="AE42" s="111"/>
      <c r="AF42" s="118"/>
      <c r="AG42" s="118"/>
      <c r="AH42" s="111"/>
      <c r="AI42" s="118"/>
      <c r="AJ42" s="118"/>
      <c r="AK42" s="118"/>
      <c r="AL42" s="118"/>
      <c r="AM42" s="118"/>
      <c r="AN42" s="118"/>
      <c r="AO42" s="118"/>
      <c r="AP42" s="111"/>
      <c r="AQ42" s="118"/>
      <c r="AR42" s="118"/>
      <c r="AS42" s="111"/>
      <c r="AT42" s="112">
        <f t="shared" si="11"/>
        <v>0.24</v>
      </c>
      <c r="AU42" s="112">
        <f t="shared" si="2"/>
        <v>0.1882</v>
      </c>
      <c r="AV42" s="111">
        <f t="shared" si="3"/>
        <v>-21.583333333333325</v>
      </c>
    </row>
    <row r="43" spans="1:48" ht="15" customHeight="1">
      <c r="A43" s="155" t="s">
        <v>226</v>
      </c>
      <c r="B43" s="113"/>
      <c r="C43" s="113"/>
      <c r="D43" s="111"/>
      <c r="E43" s="113"/>
      <c r="F43" s="113"/>
      <c r="G43" s="111"/>
      <c r="H43" s="113"/>
      <c r="I43" s="113"/>
      <c r="J43" s="111"/>
      <c r="K43" s="113"/>
      <c r="L43" s="113"/>
      <c r="M43" s="111"/>
      <c r="N43" s="118"/>
      <c r="O43" s="118"/>
      <c r="P43" s="111"/>
      <c r="Q43" s="118"/>
      <c r="R43" s="118"/>
      <c r="S43" s="111"/>
      <c r="T43" s="118"/>
      <c r="U43" s="118"/>
      <c r="V43" s="111"/>
      <c r="W43" s="118"/>
      <c r="X43" s="118"/>
      <c r="Y43" s="111"/>
      <c r="Z43" s="118"/>
      <c r="AA43" s="118"/>
      <c r="AB43" s="111"/>
      <c r="AC43" s="118"/>
      <c r="AD43" s="118"/>
      <c r="AE43" s="111"/>
      <c r="AF43" s="118"/>
      <c r="AG43" s="118"/>
      <c r="AH43" s="111"/>
      <c r="AI43" s="118"/>
      <c r="AJ43" s="118"/>
      <c r="AK43" s="118"/>
      <c r="AL43" s="118"/>
      <c r="AM43" s="118"/>
      <c r="AN43" s="118"/>
      <c r="AO43" s="118"/>
      <c r="AP43" s="111"/>
      <c r="AQ43" s="118"/>
      <c r="AR43" s="118"/>
      <c r="AS43" s="111"/>
      <c r="AT43" s="112"/>
      <c r="AU43" s="112"/>
      <c r="AV43" s="111"/>
    </row>
    <row r="44" spans="1:48" ht="15" customHeight="1">
      <c r="A44" s="155" t="s">
        <v>318</v>
      </c>
      <c r="B44" s="113"/>
      <c r="C44" s="113"/>
      <c r="D44" s="111"/>
      <c r="E44" s="113"/>
      <c r="F44" s="113"/>
      <c r="G44" s="111"/>
      <c r="H44" s="113"/>
      <c r="I44" s="113"/>
      <c r="J44" s="111"/>
      <c r="K44" s="113"/>
      <c r="L44" s="113"/>
      <c r="M44" s="111"/>
      <c r="N44" s="118"/>
      <c r="O44" s="118"/>
      <c r="P44" s="111"/>
      <c r="Q44" s="118">
        <v>8.45</v>
      </c>
      <c r="R44" s="118">
        <v>10.5</v>
      </c>
      <c r="S44" s="111">
        <f>(R44-Q44)/Q44*100</f>
        <v>24.26035502958581</v>
      </c>
      <c r="T44" s="118">
        <v>0.297</v>
      </c>
      <c r="U44" s="118">
        <v>0.297</v>
      </c>
      <c r="V44" s="111">
        <f t="shared" si="15"/>
        <v>0</v>
      </c>
      <c r="W44" s="118"/>
      <c r="X44" s="118"/>
      <c r="Y44" s="111"/>
      <c r="Z44" s="118"/>
      <c r="AA44" s="118"/>
      <c r="AB44" s="111"/>
      <c r="AC44" s="118"/>
      <c r="AD44" s="118"/>
      <c r="AE44" s="111"/>
      <c r="AF44" s="118">
        <v>0.802</v>
      </c>
      <c r="AG44" s="118">
        <v>0.78</v>
      </c>
      <c r="AH44" s="111">
        <f>(AG44-AF44)/AF44*100</f>
        <v>-2.7431421446384063</v>
      </c>
      <c r="AI44" s="118"/>
      <c r="AJ44" s="113">
        <f aca="true" t="shared" si="19" ref="AJ44:AJ56">SUM(AK44+AL44)</f>
        <v>0.08399999999999999</v>
      </c>
      <c r="AK44" s="118">
        <v>0.054</v>
      </c>
      <c r="AL44" s="118">
        <v>0.03</v>
      </c>
      <c r="AM44" s="113">
        <f aca="true" t="shared" si="20" ref="AM44:AM56">SUM(AN44+AO44)</f>
        <v>0.11399999999999999</v>
      </c>
      <c r="AN44" s="118">
        <v>0.054</v>
      </c>
      <c r="AO44" s="118">
        <v>0.06</v>
      </c>
      <c r="AP44" s="111">
        <f t="shared" si="14"/>
        <v>35.714285714285715</v>
      </c>
      <c r="AQ44" s="118">
        <v>0.08</v>
      </c>
      <c r="AR44" s="118">
        <v>0.08</v>
      </c>
      <c r="AS44" s="111">
        <f>(AR44-AQ44)/AQ44*100</f>
        <v>0</v>
      </c>
      <c r="AT44" s="112">
        <f aca="true" t="shared" si="21" ref="AT44:AT66">B44+E44+H44+K44+N44+Q44+T44+W44+Z44+AC44+AF44+AJ44+AQ44</f>
        <v>9.713</v>
      </c>
      <c r="AU44" s="112">
        <f aca="true" t="shared" si="22" ref="AU44:AU54">C44+F44+I44+L44+O44+R44+U44+X44+AA44+AG44+AD44+AM44+AR44</f>
        <v>11.771</v>
      </c>
      <c r="AV44" s="111">
        <f t="shared" si="3"/>
        <v>21.188098424791534</v>
      </c>
    </row>
    <row r="45" spans="1:48" ht="15" customHeight="1">
      <c r="A45" s="155" t="s">
        <v>183</v>
      </c>
      <c r="B45" s="113"/>
      <c r="C45" s="113"/>
      <c r="D45" s="111"/>
      <c r="E45" s="113"/>
      <c r="F45" s="113"/>
      <c r="G45" s="111"/>
      <c r="H45" s="113"/>
      <c r="I45" s="113"/>
      <c r="J45" s="111"/>
      <c r="K45" s="113"/>
      <c r="L45" s="113"/>
      <c r="M45" s="111"/>
      <c r="N45" s="118"/>
      <c r="O45" s="118"/>
      <c r="P45" s="111"/>
      <c r="Q45" s="118"/>
      <c r="R45" s="118"/>
      <c r="S45" s="111"/>
      <c r="T45" s="118">
        <v>0.001</v>
      </c>
      <c r="U45" s="118">
        <v>0.001</v>
      </c>
      <c r="V45" s="111">
        <f t="shared" si="15"/>
        <v>0</v>
      </c>
      <c r="W45" s="118">
        <v>4.574</v>
      </c>
      <c r="X45" s="118">
        <v>5.027</v>
      </c>
      <c r="Y45" s="111">
        <f t="shared" si="12"/>
        <v>9.903804110188027</v>
      </c>
      <c r="Z45" s="118">
        <v>0.465</v>
      </c>
      <c r="AA45" s="118">
        <v>0.465</v>
      </c>
      <c r="AB45" s="111">
        <f t="shared" si="13"/>
        <v>0</v>
      </c>
      <c r="AC45" s="118">
        <v>0.05</v>
      </c>
      <c r="AD45" s="118">
        <v>0.001</v>
      </c>
      <c r="AE45" s="111">
        <f>(AD45-AC45)/AC45*100</f>
        <v>-98</v>
      </c>
      <c r="AF45" s="118">
        <v>0.45</v>
      </c>
      <c r="AG45" s="118">
        <v>0.484</v>
      </c>
      <c r="AH45" s="111">
        <f>(AG45-AF45)/AF45*100</f>
        <v>7.55555555555555</v>
      </c>
      <c r="AI45" s="118"/>
      <c r="AJ45" s="113">
        <f t="shared" si="19"/>
        <v>0.163</v>
      </c>
      <c r="AK45" s="118">
        <v>0.05</v>
      </c>
      <c r="AL45" s="118">
        <v>0.113</v>
      </c>
      <c r="AM45" s="113">
        <f t="shared" si="20"/>
        <v>0.163</v>
      </c>
      <c r="AN45" s="118">
        <v>0.05</v>
      </c>
      <c r="AO45" s="118">
        <v>0.113</v>
      </c>
      <c r="AP45" s="111">
        <f t="shared" si="14"/>
        <v>0</v>
      </c>
      <c r="AQ45" s="118">
        <v>0.07</v>
      </c>
      <c r="AR45" s="118">
        <v>0.25</v>
      </c>
      <c r="AS45" s="111">
        <f>(AR45-AQ45)/AQ45*100</f>
        <v>257.1428571428571</v>
      </c>
      <c r="AT45" s="112">
        <f t="shared" si="21"/>
        <v>5.773000000000001</v>
      </c>
      <c r="AU45" s="112">
        <f t="shared" si="22"/>
        <v>6.391000000000001</v>
      </c>
      <c r="AV45" s="111">
        <f t="shared" si="3"/>
        <v>10.705006062705703</v>
      </c>
    </row>
    <row r="46" spans="1:48" s="164" customFormat="1" ht="15" customHeight="1">
      <c r="A46" s="160" t="s">
        <v>262</v>
      </c>
      <c r="B46" s="161"/>
      <c r="C46" s="161"/>
      <c r="D46" s="162"/>
      <c r="E46" s="161"/>
      <c r="F46" s="161"/>
      <c r="G46" s="162"/>
      <c r="H46" s="161"/>
      <c r="I46" s="161"/>
      <c r="J46" s="162"/>
      <c r="K46" s="161"/>
      <c r="L46" s="161"/>
      <c r="M46" s="162"/>
      <c r="N46" s="157"/>
      <c r="O46" s="157"/>
      <c r="P46" s="162"/>
      <c r="Q46" s="157"/>
      <c r="R46" s="157"/>
      <c r="S46" s="162"/>
      <c r="T46" s="157"/>
      <c r="U46" s="157"/>
      <c r="V46" s="162"/>
      <c r="W46" s="157"/>
      <c r="X46" s="157"/>
      <c r="Y46" s="162"/>
      <c r="Z46" s="157"/>
      <c r="AA46" s="157"/>
      <c r="AB46" s="162"/>
      <c r="AC46" s="157"/>
      <c r="AD46" s="157"/>
      <c r="AE46" s="163"/>
      <c r="AF46" s="157"/>
      <c r="AG46" s="157"/>
      <c r="AH46" s="163"/>
      <c r="AI46" s="157"/>
      <c r="AJ46" s="113">
        <f t="shared" si="19"/>
        <v>0.295</v>
      </c>
      <c r="AK46" s="260">
        <v>0.295</v>
      </c>
      <c r="AL46" s="120"/>
      <c r="AM46" s="113">
        <f t="shared" si="20"/>
        <v>0.3</v>
      </c>
      <c r="AN46" s="260">
        <v>0.3</v>
      </c>
      <c r="AO46" s="120"/>
      <c r="AP46" s="111">
        <f t="shared" si="14"/>
        <v>1.6949152542372898</v>
      </c>
      <c r="AQ46" s="157"/>
      <c r="AR46" s="157"/>
      <c r="AS46" s="160"/>
      <c r="AT46" s="112">
        <f t="shared" si="21"/>
        <v>0.295</v>
      </c>
      <c r="AU46" s="112">
        <f t="shared" si="22"/>
        <v>0.3</v>
      </c>
      <c r="AV46" s="111">
        <f t="shared" si="3"/>
        <v>1.6949152542372898</v>
      </c>
    </row>
    <row r="47" spans="1:48" ht="15" customHeight="1">
      <c r="A47" s="155" t="s">
        <v>167</v>
      </c>
      <c r="B47" s="113"/>
      <c r="C47" s="113"/>
      <c r="D47" s="111"/>
      <c r="E47" s="113"/>
      <c r="F47" s="113"/>
      <c r="G47" s="111"/>
      <c r="H47" s="113"/>
      <c r="I47" s="113"/>
      <c r="J47" s="111"/>
      <c r="K47" s="113"/>
      <c r="L47" s="113"/>
      <c r="M47" s="111"/>
      <c r="N47" s="118"/>
      <c r="O47" s="118"/>
      <c r="P47" s="111"/>
      <c r="Q47" s="118"/>
      <c r="R47" s="118"/>
      <c r="S47" s="111"/>
      <c r="T47" s="118"/>
      <c r="U47" s="118"/>
      <c r="V47" s="111"/>
      <c r="W47" s="118"/>
      <c r="X47" s="118"/>
      <c r="Y47" s="111"/>
      <c r="Z47" s="118"/>
      <c r="AA47" s="118"/>
      <c r="AB47" s="111"/>
      <c r="AC47" s="118"/>
      <c r="AD47" s="118"/>
      <c r="AE47" s="111"/>
      <c r="AF47" s="118"/>
      <c r="AG47" s="118"/>
      <c r="AH47" s="111"/>
      <c r="AI47" s="118"/>
      <c r="AJ47" s="113">
        <f t="shared" si="19"/>
        <v>0.6</v>
      </c>
      <c r="AK47" s="118">
        <v>0.6</v>
      </c>
      <c r="AL47" s="118"/>
      <c r="AM47" s="113">
        <f t="shared" si="20"/>
        <v>0.6</v>
      </c>
      <c r="AN47" s="118">
        <v>0.6</v>
      </c>
      <c r="AO47" s="118"/>
      <c r="AP47" s="111">
        <f t="shared" si="14"/>
        <v>0</v>
      </c>
      <c r="AQ47" s="118"/>
      <c r="AR47" s="118"/>
      <c r="AS47" s="111"/>
      <c r="AT47" s="112">
        <f t="shared" si="21"/>
        <v>0.6</v>
      </c>
      <c r="AU47" s="112">
        <f t="shared" si="22"/>
        <v>0.6</v>
      </c>
      <c r="AV47" s="111">
        <f t="shared" si="3"/>
        <v>0</v>
      </c>
    </row>
    <row r="48" spans="1:48" ht="15" customHeight="1">
      <c r="A48" s="155" t="s">
        <v>166</v>
      </c>
      <c r="B48" s="113"/>
      <c r="C48" s="113"/>
      <c r="D48" s="111"/>
      <c r="E48" s="113"/>
      <c r="F48" s="113"/>
      <c r="G48" s="111"/>
      <c r="H48" s="113"/>
      <c r="I48" s="113"/>
      <c r="J48" s="111"/>
      <c r="K48" s="113"/>
      <c r="L48" s="113"/>
      <c r="M48" s="111"/>
      <c r="N48" s="118"/>
      <c r="O48" s="118"/>
      <c r="P48" s="111"/>
      <c r="Q48" s="118"/>
      <c r="R48" s="118"/>
      <c r="S48" s="111"/>
      <c r="T48" s="118"/>
      <c r="U48" s="118"/>
      <c r="V48" s="111"/>
      <c r="W48" s="118"/>
      <c r="X48" s="118"/>
      <c r="Y48" s="111"/>
      <c r="Z48" s="118"/>
      <c r="AA48" s="118"/>
      <c r="AB48" s="111"/>
      <c r="AC48" s="118"/>
      <c r="AD48" s="118"/>
      <c r="AE48" s="111"/>
      <c r="AF48" s="118"/>
      <c r="AG48" s="118"/>
      <c r="AH48" s="111"/>
      <c r="AI48" s="118"/>
      <c r="AJ48" s="113">
        <f t="shared" si="19"/>
        <v>0.5</v>
      </c>
      <c r="AK48" s="118">
        <v>0.5</v>
      </c>
      <c r="AL48" s="118"/>
      <c r="AM48" s="113">
        <f t="shared" si="20"/>
        <v>0.5</v>
      </c>
      <c r="AN48" s="118">
        <v>0.5</v>
      </c>
      <c r="AO48" s="118"/>
      <c r="AP48" s="111">
        <f t="shared" si="14"/>
        <v>0</v>
      </c>
      <c r="AQ48" s="159">
        <v>0.5465</v>
      </c>
      <c r="AR48" s="159">
        <v>0.5465</v>
      </c>
      <c r="AS48" s="111">
        <f>(AR48-AQ48)/AQ48*100</f>
        <v>0</v>
      </c>
      <c r="AT48" s="112">
        <f t="shared" si="21"/>
        <v>1.0465</v>
      </c>
      <c r="AU48" s="112">
        <f t="shared" si="22"/>
        <v>1.0465</v>
      </c>
      <c r="AV48" s="111">
        <f t="shared" si="3"/>
        <v>0</v>
      </c>
    </row>
    <row r="49" spans="1:49" s="154" customFormat="1" ht="15" customHeight="1">
      <c r="A49" s="156" t="s">
        <v>227</v>
      </c>
      <c r="B49" s="112">
        <f>SUM(B50:B53)</f>
        <v>0</v>
      </c>
      <c r="C49" s="112">
        <f>SUM(C50:C53)</f>
        <v>0</v>
      </c>
      <c r="D49" s="111"/>
      <c r="E49" s="112">
        <f>SUM(E50:E53)</f>
        <v>0</v>
      </c>
      <c r="F49" s="112">
        <f>SUM(F50:F53)</f>
        <v>0</v>
      </c>
      <c r="G49" s="111"/>
      <c r="H49" s="112">
        <f>SUM(H50:H53)</f>
        <v>0</v>
      </c>
      <c r="I49" s="112">
        <f>SUM(I50:I53)</f>
        <v>0</v>
      </c>
      <c r="J49" s="111"/>
      <c r="K49" s="112">
        <f>SUM(K50:K53)</f>
        <v>0</v>
      </c>
      <c r="L49" s="112">
        <f>SUM(L50:L53)</f>
        <v>0</v>
      </c>
      <c r="M49" s="111"/>
      <c r="N49" s="112">
        <f>SUM(N50:N53)</f>
        <v>0</v>
      </c>
      <c r="O49" s="112">
        <f>SUM(O50:O53)</f>
        <v>0</v>
      </c>
      <c r="P49" s="111"/>
      <c r="Q49" s="112">
        <f>SUM(Q50:Q53)</f>
        <v>0</v>
      </c>
      <c r="R49" s="112">
        <f>SUM(R50:R53)</f>
        <v>0</v>
      </c>
      <c r="S49" s="111"/>
      <c r="T49" s="112">
        <f>SUM(T50:T53)</f>
        <v>7.2044</v>
      </c>
      <c r="U49" s="112">
        <f>SUM(U50:U53)</f>
        <v>7.4844</v>
      </c>
      <c r="V49" s="111">
        <f t="shared" si="15"/>
        <v>3.886513797123983</v>
      </c>
      <c r="W49" s="112">
        <f>SUM(W50:W53)</f>
        <v>0</v>
      </c>
      <c r="X49" s="112">
        <f>SUM(X50:X53)</f>
        <v>0</v>
      </c>
      <c r="Y49" s="111"/>
      <c r="Z49" s="112">
        <f>SUM(Z50:Z53)</f>
        <v>0</v>
      </c>
      <c r="AA49" s="112">
        <f>SUM(AA50:AA53)</f>
        <v>0</v>
      </c>
      <c r="AB49" s="111"/>
      <c r="AC49" s="112">
        <f>SUM(AC50:AC53)</f>
        <v>1.4</v>
      </c>
      <c r="AD49" s="112">
        <f>SUM(AD50:AD53)</f>
        <v>1.4</v>
      </c>
      <c r="AE49" s="111">
        <f>(AD49-AC49)/AC49*100</f>
        <v>0</v>
      </c>
      <c r="AF49" s="112">
        <f>SUM(AF50:AF53)</f>
        <v>3.7787</v>
      </c>
      <c r="AG49" s="112">
        <f>SUM(AG50:AG53)</f>
        <v>3.5497</v>
      </c>
      <c r="AH49" s="111">
        <f>(AG49-AF49)/AF49*100</f>
        <v>-6.060285283298491</v>
      </c>
      <c r="AI49" s="112">
        <f>SUM(AI50:AI53)</f>
        <v>0</v>
      </c>
      <c r="AJ49" s="112">
        <f>SUM(AJ50:AJ53)</f>
        <v>1.48</v>
      </c>
      <c r="AK49" s="112">
        <f>SUM(AK50:AK53)</f>
        <v>1.431</v>
      </c>
      <c r="AL49" s="112">
        <f>SUM(AL50:AL53)</f>
        <v>0.049</v>
      </c>
      <c r="AM49" s="112">
        <f t="shared" si="20"/>
        <v>1.498</v>
      </c>
      <c r="AN49" s="112">
        <f>SUM(AN50:AN53)</f>
        <v>1.431</v>
      </c>
      <c r="AO49" s="112">
        <f>SUM(AO50:AO53)</f>
        <v>0.067</v>
      </c>
      <c r="AP49" s="111">
        <f t="shared" si="14"/>
        <v>1.2162162162162173</v>
      </c>
      <c r="AQ49" s="112">
        <f>SUM(AQ50:AQ53)</f>
        <v>1.448</v>
      </c>
      <c r="AR49" s="112">
        <f>SUM(AR50:AR53)</f>
        <v>1.8930000000000002</v>
      </c>
      <c r="AS49" s="111">
        <f>(AR49-AQ49)/AQ49*100</f>
        <v>30.732044198895046</v>
      </c>
      <c r="AT49" s="112">
        <f t="shared" si="21"/>
        <v>15.311100000000001</v>
      </c>
      <c r="AU49" s="112">
        <f t="shared" si="22"/>
        <v>15.8251</v>
      </c>
      <c r="AV49" s="111">
        <f t="shared" si="3"/>
        <v>3.3570416233974</v>
      </c>
      <c r="AW49" s="126"/>
    </row>
    <row r="50" spans="1:49" s="154" customFormat="1" ht="15" customHeight="1">
      <c r="A50" s="155" t="s">
        <v>228</v>
      </c>
      <c r="B50" s="113"/>
      <c r="C50" s="113"/>
      <c r="D50" s="111"/>
      <c r="E50" s="113"/>
      <c r="F50" s="113"/>
      <c r="G50" s="111"/>
      <c r="H50" s="113"/>
      <c r="I50" s="113"/>
      <c r="J50" s="111"/>
      <c r="K50" s="113"/>
      <c r="L50" s="113"/>
      <c r="M50" s="111"/>
      <c r="N50" s="113"/>
      <c r="O50" s="113"/>
      <c r="P50" s="111"/>
      <c r="Q50" s="118"/>
      <c r="R50" s="118"/>
      <c r="S50" s="111"/>
      <c r="T50" s="159">
        <v>0.0804</v>
      </c>
      <c r="U50" s="159">
        <v>0.0804</v>
      </c>
      <c r="V50" s="111">
        <f>(U50-T50)/T50*100</f>
        <v>0</v>
      </c>
      <c r="W50" s="118"/>
      <c r="X50" s="118"/>
      <c r="Y50" s="111"/>
      <c r="Z50" s="118"/>
      <c r="AA50" s="118"/>
      <c r="AB50" s="111"/>
      <c r="AC50" s="118"/>
      <c r="AD50" s="118"/>
      <c r="AE50" s="111"/>
      <c r="AF50" s="159">
        <v>0.0007</v>
      </c>
      <c r="AG50" s="159">
        <v>0.0007</v>
      </c>
      <c r="AH50" s="111">
        <f>(AG50-AF50)/AF50*100</f>
        <v>0</v>
      </c>
      <c r="AI50" s="159"/>
      <c r="AJ50" s="113">
        <f t="shared" si="19"/>
        <v>0.001</v>
      </c>
      <c r="AK50" s="118">
        <v>0.001</v>
      </c>
      <c r="AL50" s="118"/>
      <c r="AM50" s="113">
        <f t="shared" si="20"/>
        <v>0.001</v>
      </c>
      <c r="AN50" s="118">
        <v>0.001</v>
      </c>
      <c r="AO50" s="118"/>
      <c r="AP50" s="111">
        <f t="shared" si="14"/>
        <v>0</v>
      </c>
      <c r="AQ50" s="118"/>
      <c r="AR50" s="118"/>
      <c r="AS50" s="111"/>
      <c r="AT50" s="112">
        <f t="shared" si="21"/>
        <v>0.0821</v>
      </c>
      <c r="AU50" s="112">
        <f t="shared" si="22"/>
        <v>0.0821</v>
      </c>
      <c r="AV50" s="111">
        <f t="shared" si="3"/>
        <v>0</v>
      </c>
      <c r="AW50" s="126"/>
    </row>
    <row r="51" spans="1:49" s="154" customFormat="1" ht="15" customHeight="1">
      <c r="A51" s="155" t="s">
        <v>11</v>
      </c>
      <c r="B51" s="113"/>
      <c r="C51" s="113"/>
      <c r="D51" s="111"/>
      <c r="E51" s="113"/>
      <c r="F51" s="113"/>
      <c r="G51" s="111"/>
      <c r="H51" s="113"/>
      <c r="I51" s="113"/>
      <c r="J51" s="111"/>
      <c r="K51" s="113"/>
      <c r="L51" s="113"/>
      <c r="M51" s="111"/>
      <c r="N51" s="113"/>
      <c r="O51" s="113"/>
      <c r="P51" s="111"/>
      <c r="Q51" s="118"/>
      <c r="R51" s="118"/>
      <c r="S51" s="111"/>
      <c r="T51" s="118">
        <v>1.063</v>
      </c>
      <c r="U51" s="118">
        <v>1.343</v>
      </c>
      <c r="V51" s="111">
        <f t="shared" si="15"/>
        <v>26.340545625587964</v>
      </c>
      <c r="W51" s="118"/>
      <c r="X51" s="118"/>
      <c r="Y51" s="111"/>
      <c r="Z51" s="118"/>
      <c r="AA51" s="118"/>
      <c r="AB51" s="111"/>
      <c r="AC51" s="118">
        <v>1.4</v>
      </c>
      <c r="AD51" s="118">
        <v>1.4</v>
      </c>
      <c r="AE51" s="111">
        <f>(AD51-AC51)/AC51*100</f>
        <v>0</v>
      </c>
      <c r="AF51" s="118">
        <v>3.664</v>
      </c>
      <c r="AG51" s="118">
        <v>3.408</v>
      </c>
      <c r="AH51" s="111">
        <f>(AG51-AF51)/AF51*100</f>
        <v>-6.986899563318784</v>
      </c>
      <c r="AI51" s="118"/>
      <c r="AJ51" s="113">
        <f t="shared" si="19"/>
        <v>0.14800000000000002</v>
      </c>
      <c r="AK51" s="118">
        <v>0.1</v>
      </c>
      <c r="AL51" s="118">
        <v>0.048</v>
      </c>
      <c r="AM51" s="113">
        <f t="shared" si="20"/>
        <v>0.166</v>
      </c>
      <c r="AN51" s="118">
        <v>0.1</v>
      </c>
      <c r="AO51" s="118">
        <v>0.066</v>
      </c>
      <c r="AP51" s="111">
        <f t="shared" si="14"/>
        <v>12.162162162162153</v>
      </c>
      <c r="AQ51" s="118">
        <v>0.915</v>
      </c>
      <c r="AR51" s="118">
        <v>1.36</v>
      </c>
      <c r="AS51" s="111">
        <f>(AR51-AQ51)/AQ51*100</f>
        <v>48.63387978142077</v>
      </c>
      <c r="AT51" s="112">
        <f t="shared" si="21"/>
        <v>7.19</v>
      </c>
      <c r="AU51" s="112">
        <f t="shared" si="22"/>
        <v>7.6770000000000005</v>
      </c>
      <c r="AV51" s="111">
        <f t="shared" si="3"/>
        <v>6.773296244784424</v>
      </c>
      <c r="AW51" s="126"/>
    </row>
    <row r="52" spans="1:48" ht="15" customHeight="1">
      <c r="A52" s="155" t="s">
        <v>229</v>
      </c>
      <c r="B52" s="113"/>
      <c r="C52" s="113"/>
      <c r="D52" s="111"/>
      <c r="E52" s="113"/>
      <c r="F52" s="113"/>
      <c r="G52" s="111"/>
      <c r="H52" s="113"/>
      <c r="I52" s="113"/>
      <c r="J52" s="111"/>
      <c r="K52" s="113"/>
      <c r="L52" s="113"/>
      <c r="M52" s="111"/>
      <c r="N52" s="113"/>
      <c r="O52" s="113"/>
      <c r="P52" s="111"/>
      <c r="Q52" s="118"/>
      <c r="R52" s="118"/>
      <c r="S52" s="111"/>
      <c r="T52" s="118">
        <v>6.061</v>
      </c>
      <c r="U52" s="118">
        <v>6.061</v>
      </c>
      <c r="V52" s="111">
        <f t="shared" si="15"/>
        <v>0</v>
      </c>
      <c r="W52" s="118"/>
      <c r="X52" s="118"/>
      <c r="Y52" s="111"/>
      <c r="Z52" s="118"/>
      <c r="AA52" s="118"/>
      <c r="AB52" s="111"/>
      <c r="AC52" s="118"/>
      <c r="AD52" s="118"/>
      <c r="AE52" s="111"/>
      <c r="AF52" s="118">
        <v>0.114</v>
      </c>
      <c r="AG52" s="159">
        <v>0.141</v>
      </c>
      <c r="AH52" s="111">
        <f>(AG52-AF52)/AF52*100</f>
        <v>23.684210526315773</v>
      </c>
      <c r="AI52" s="159"/>
      <c r="AJ52" s="113">
        <f t="shared" si="19"/>
        <v>0.911</v>
      </c>
      <c r="AK52" s="118">
        <v>0.91</v>
      </c>
      <c r="AL52" s="118">
        <v>0.001</v>
      </c>
      <c r="AM52" s="113">
        <f t="shared" si="20"/>
        <v>0.911</v>
      </c>
      <c r="AN52" s="118">
        <v>0.91</v>
      </c>
      <c r="AO52" s="118">
        <v>0.001</v>
      </c>
      <c r="AP52" s="111">
        <f t="shared" si="14"/>
        <v>0</v>
      </c>
      <c r="AQ52" s="118">
        <v>0.533</v>
      </c>
      <c r="AR52" s="118">
        <v>0.533</v>
      </c>
      <c r="AS52" s="111">
        <f>(AR52-AQ52)/AQ52*100</f>
        <v>0</v>
      </c>
      <c r="AT52" s="112">
        <f t="shared" si="21"/>
        <v>7.619000000000001</v>
      </c>
      <c r="AU52" s="112">
        <f t="shared" si="22"/>
        <v>7.646</v>
      </c>
      <c r="AV52" s="111">
        <f t="shared" si="3"/>
        <v>0.35437721485758295</v>
      </c>
    </row>
    <row r="53" spans="1:48" ht="15" customHeight="1">
      <c r="A53" s="155" t="s">
        <v>230</v>
      </c>
      <c r="B53" s="113"/>
      <c r="C53" s="113"/>
      <c r="D53" s="111"/>
      <c r="E53" s="113"/>
      <c r="F53" s="113"/>
      <c r="G53" s="111"/>
      <c r="H53" s="113"/>
      <c r="I53" s="113"/>
      <c r="J53" s="111"/>
      <c r="K53" s="113"/>
      <c r="L53" s="113"/>
      <c r="M53" s="111"/>
      <c r="N53" s="113"/>
      <c r="O53" s="113"/>
      <c r="P53" s="111"/>
      <c r="Q53" s="118"/>
      <c r="R53" s="118"/>
      <c r="S53" s="111"/>
      <c r="T53" s="118"/>
      <c r="U53" s="118"/>
      <c r="V53" s="111"/>
      <c r="W53" s="118"/>
      <c r="X53" s="118"/>
      <c r="Y53" s="111"/>
      <c r="Z53" s="118"/>
      <c r="AA53" s="118"/>
      <c r="AB53" s="111"/>
      <c r="AC53" s="118"/>
      <c r="AD53" s="118"/>
      <c r="AE53" s="111"/>
      <c r="AF53" s="118"/>
      <c r="AG53" s="118"/>
      <c r="AH53" s="111"/>
      <c r="AI53" s="118"/>
      <c r="AJ53" s="113">
        <f t="shared" si="19"/>
        <v>0.42</v>
      </c>
      <c r="AK53" s="118">
        <v>0.42</v>
      </c>
      <c r="AL53" s="118"/>
      <c r="AM53" s="113">
        <f t="shared" si="20"/>
        <v>0.42</v>
      </c>
      <c r="AN53" s="118">
        <v>0.42</v>
      </c>
      <c r="AO53" s="118"/>
      <c r="AP53" s="111">
        <f t="shared" si="14"/>
        <v>0</v>
      </c>
      <c r="AQ53" s="118"/>
      <c r="AR53" s="118"/>
      <c r="AS53" s="111"/>
      <c r="AT53" s="112">
        <f t="shared" si="21"/>
        <v>0.42</v>
      </c>
      <c r="AU53" s="112">
        <f t="shared" si="22"/>
        <v>0.42</v>
      </c>
      <c r="AV53" s="111">
        <f t="shared" si="3"/>
        <v>0</v>
      </c>
    </row>
    <row r="54" spans="1:49" s="154" customFormat="1" ht="15" customHeight="1">
      <c r="A54" s="156" t="s">
        <v>231</v>
      </c>
      <c r="B54" s="112">
        <f>SUM(B55:B56)</f>
        <v>0</v>
      </c>
      <c r="C54" s="112">
        <f>SUM(C55:C56)</f>
        <v>0</v>
      </c>
      <c r="D54" s="111"/>
      <c r="E54" s="112">
        <f>SUM(E55:E56)</f>
        <v>0</v>
      </c>
      <c r="F54" s="112">
        <f>SUM(F55:F56)</f>
        <v>0</v>
      </c>
      <c r="G54" s="111"/>
      <c r="H54" s="112">
        <f>SUM(H55:H56)</f>
        <v>0</v>
      </c>
      <c r="I54" s="112">
        <f>SUM(I55:I56)</f>
        <v>0</v>
      </c>
      <c r="J54" s="111"/>
      <c r="K54" s="112">
        <f>SUM(K55:K56)</f>
        <v>0</v>
      </c>
      <c r="L54" s="112">
        <f>SUM(L55:L56)</f>
        <v>0</v>
      </c>
      <c r="M54" s="111"/>
      <c r="N54" s="112">
        <f>SUM(N55:N56)</f>
        <v>0</v>
      </c>
      <c r="O54" s="112">
        <f>SUM(O55:O56)</f>
        <v>0</v>
      </c>
      <c r="P54" s="111"/>
      <c r="Q54" s="112">
        <f>SUM(Q55:Q56)</f>
        <v>0</v>
      </c>
      <c r="R54" s="112">
        <f>SUM(R55:R56)</f>
        <v>0</v>
      </c>
      <c r="S54" s="111"/>
      <c r="T54" s="112">
        <f>SUM(T55:T56)</f>
        <v>0</v>
      </c>
      <c r="U54" s="112">
        <f>SUM(U55:U56)</f>
        <v>0</v>
      </c>
      <c r="V54" s="111"/>
      <c r="W54" s="112">
        <f>SUM(W55:W56)</f>
        <v>0</v>
      </c>
      <c r="X54" s="112">
        <f>SUM(X55:X56)</f>
        <v>0</v>
      </c>
      <c r="Y54" s="111"/>
      <c r="Z54" s="112">
        <f>SUM(Z55:Z56)</f>
        <v>0</v>
      </c>
      <c r="AA54" s="112">
        <f>SUM(AA55:AA56)</f>
        <v>0</v>
      </c>
      <c r="AB54" s="111"/>
      <c r="AC54" s="112">
        <f>SUM(AC55:AC56)</f>
        <v>0</v>
      </c>
      <c r="AD54" s="112">
        <f>SUM(AD55:AD56)</f>
        <v>0</v>
      </c>
      <c r="AE54" s="111"/>
      <c r="AF54" s="112">
        <f>SUM(AF55:AF56)</f>
        <v>0</v>
      </c>
      <c r="AG54" s="112">
        <f>SUM(AG55:AG56)</f>
        <v>0</v>
      </c>
      <c r="AH54" s="111"/>
      <c r="AI54" s="112">
        <f>SUM(AI55:AI56)</f>
        <v>0</v>
      </c>
      <c r="AJ54" s="112">
        <f>SUM(AJ55:AJ56)</f>
        <v>2</v>
      </c>
      <c r="AK54" s="112">
        <f>SUM(AK55:AK56)</f>
        <v>2</v>
      </c>
      <c r="AL54" s="112">
        <f>SUM(AL55:AL56)</f>
        <v>0</v>
      </c>
      <c r="AM54" s="113">
        <f t="shared" si="20"/>
        <v>1.5</v>
      </c>
      <c r="AN54" s="112">
        <f>SUM(AN55:AN56)</f>
        <v>1.5</v>
      </c>
      <c r="AO54" s="112">
        <f>SUM(AO55:AO56)</f>
        <v>0</v>
      </c>
      <c r="AP54" s="111">
        <f t="shared" si="14"/>
        <v>-25</v>
      </c>
      <c r="AQ54" s="112">
        <f>SUM(AQ55:AQ56)</f>
        <v>0</v>
      </c>
      <c r="AR54" s="112">
        <f>SUM(AR55:AR56)</f>
        <v>0</v>
      </c>
      <c r="AS54" s="111"/>
      <c r="AT54" s="112">
        <f t="shared" si="21"/>
        <v>2</v>
      </c>
      <c r="AU54" s="112">
        <f t="shared" si="22"/>
        <v>1.5</v>
      </c>
      <c r="AV54" s="111">
        <f t="shared" si="3"/>
        <v>-25</v>
      </c>
      <c r="AW54" s="126"/>
    </row>
    <row r="55" spans="1:49" s="154" customFormat="1" ht="15" customHeight="1">
      <c r="A55" s="155" t="s">
        <v>10</v>
      </c>
      <c r="B55" s="113"/>
      <c r="C55" s="113"/>
      <c r="D55" s="111"/>
      <c r="E55" s="113"/>
      <c r="F55" s="113"/>
      <c r="G55" s="111"/>
      <c r="H55" s="113"/>
      <c r="I55" s="113"/>
      <c r="J55" s="111"/>
      <c r="K55" s="113"/>
      <c r="L55" s="113"/>
      <c r="M55" s="111"/>
      <c r="N55" s="113"/>
      <c r="O55" s="113"/>
      <c r="P55" s="111"/>
      <c r="Q55" s="118"/>
      <c r="R55" s="118"/>
      <c r="S55" s="111"/>
      <c r="T55" s="118"/>
      <c r="U55" s="118"/>
      <c r="V55" s="111"/>
      <c r="W55" s="118"/>
      <c r="X55" s="118"/>
      <c r="Y55" s="111"/>
      <c r="Z55" s="118"/>
      <c r="AA55" s="118"/>
      <c r="AB55" s="111"/>
      <c r="AC55" s="118"/>
      <c r="AD55" s="118"/>
      <c r="AE55" s="111"/>
      <c r="AF55" s="118"/>
      <c r="AG55" s="118"/>
      <c r="AH55" s="111"/>
      <c r="AI55" s="118"/>
      <c r="AJ55" s="118"/>
      <c r="AK55" s="118"/>
      <c r="AL55" s="118"/>
      <c r="AM55" s="118"/>
      <c r="AN55" s="118"/>
      <c r="AO55" s="118"/>
      <c r="AP55" s="111"/>
      <c r="AQ55" s="118"/>
      <c r="AR55" s="118"/>
      <c r="AS55" s="111"/>
      <c r="AT55" s="112">
        <f t="shared" si="21"/>
        <v>0</v>
      </c>
      <c r="AU55" s="112"/>
      <c r="AV55" s="111"/>
      <c r="AW55" s="126"/>
    </row>
    <row r="56" spans="1:49" s="154" customFormat="1" ht="15" customHeight="1">
      <c r="A56" s="160" t="s">
        <v>234</v>
      </c>
      <c r="B56" s="163"/>
      <c r="C56" s="163"/>
      <c r="D56" s="162"/>
      <c r="E56" s="163"/>
      <c r="F56" s="163"/>
      <c r="G56" s="162"/>
      <c r="H56" s="163"/>
      <c r="I56" s="163"/>
      <c r="J56" s="162"/>
      <c r="K56" s="163"/>
      <c r="L56" s="163"/>
      <c r="M56" s="162"/>
      <c r="N56" s="163"/>
      <c r="O56" s="163"/>
      <c r="P56" s="162"/>
      <c r="Q56" s="118"/>
      <c r="R56" s="118"/>
      <c r="S56" s="111"/>
      <c r="T56" s="118"/>
      <c r="U56" s="118"/>
      <c r="V56" s="121"/>
      <c r="W56" s="118"/>
      <c r="X56" s="118"/>
      <c r="Y56" s="162"/>
      <c r="Z56" s="118"/>
      <c r="AA56" s="118"/>
      <c r="AB56" s="162"/>
      <c r="AC56" s="118"/>
      <c r="AD56" s="118"/>
      <c r="AE56" s="162"/>
      <c r="AF56" s="118"/>
      <c r="AG56" s="118"/>
      <c r="AH56" s="162"/>
      <c r="AI56" s="118"/>
      <c r="AJ56" s="113">
        <f t="shared" si="19"/>
        <v>2</v>
      </c>
      <c r="AK56" s="118">
        <v>2</v>
      </c>
      <c r="AL56" s="118"/>
      <c r="AM56" s="113">
        <f t="shared" si="20"/>
        <v>1.5</v>
      </c>
      <c r="AN56" s="118">
        <v>1.5</v>
      </c>
      <c r="AO56" s="118"/>
      <c r="AP56" s="111">
        <f t="shared" si="14"/>
        <v>-25</v>
      </c>
      <c r="AQ56" s="118"/>
      <c r="AR56" s="118"/>
      <c r="AS56" s="162"/>
      <c r="AT56" s="112">
        <f t="shared" si="21"/>
        <v>2</v>
      </c>
      <c r="AU56" s="112">
        <f aca="true" t="shared" si="23" ref="AU56:AU66">C56+F56+I56+L56+O56+R56+U56+X56+AA56+AG56+AD56+AM56+AR56</f>
        <v>1.5</v>
      </c>
      <c r="AV56" s="111">
        <f t="shared" si="3"/>
        <v>-25</v>
      </c>
      <c r="AW56" s="126"/>
    </row>
    <row r="57" spans="1:48" ht="18" customHeight="1">
      <c r="A57" s="165" t="s">
        <v>205</v>
      </c>
      <c r="B57" s="112">
        <f>+B58+B64</f>
        <v>0.8180000000000001</v>
      </c>
      <c r="C57" s="112">
        <f>+C58+C64</f>
        <v>0.8180000000000001</v>
      </c>
      <c r="D57" s="111">
        <f>(C57-B57)/B57*100</f>
        <v>0</v>
      </c>
      <c r="E57" s="112">
        <f>+E58+E64</f>
        <v>0.599</v>
      </c>
      <c r="F57" s="112">
        <f>+F58+F64</f>
        <v>0.599</v>
      </c>
      <c r="G57" s="111">
        <f>(F57-E57)/E57*100</f>
        <v>0</v>
      </c>
      <c r="H57" s="112">
        <f>+H58+H64</f>
        <v>0.23500000000000001</v>
      </c>
      <c r="I57" s="112">
        <f>+I58+I64</f>
        <v>0.23500000000000001</v>
      </c>
      <c r="J57" s="111">
        <f>(I57-H57)/H57*100</f>
        <v>0</v>
      </c>
      <c r="K57" s="112">
        <f>+K58+K64</f>
        <v>0</v>
      </c>
      <c r="L57" s="112">
        <f>+L58+L64</f>
        <v>0</v>
      </c>
      <c r="M57" s="111"/>
      <c r="N57" s="112">
        <f>+N58+N64</f>
        <v>1.816</v>
      </c>
      <c r="O57" s="112">
        <f>+O58+O64</f>
        <v>1.981</v>
      </c>
      <c r="P57" s="111">
        <f>(O57-N57)/N57*100</f>
        <v>9.085903083700442</v>
      </c>
      <c r="Q57" s="112">
        <f>+Q58+Q64</f>
        <v>0</v>
      </c>
      <c r="R57" s="112">
        <f>+R58+R64</f>
        <v>0</v>
      </c>
      <c r="S57" s="111"/>
      <c r="T57" s="112">
        <f>+T58+T64</f>
        <v>0</v>
      </c>
      <c r="U57" s="112">
        <f>+U58+U64</f>
        <v>0</v>
      </c>
      <c r="V57" s="111"/>
      <c r="W57" s="112">
        <f>+W58+W64</f>
        <v>0.154</v>
      </c>
      <c r="X57" s="112">
        <f>+X58+X64</f>
        <v>0.154</v>
      </c>
      <c r="Y57" s="111">
        <f>(X57-W57)/W57*100</f>
        <v>0</v>
      </c>
      <c r="Z57" s="112">
        <f>+Z58+Z64</f>
        <v>0.002</v>
      </c>
      <c r="AA57" s="112">
        <f>+AA58+AA64</f>
        <v>0.027000000000000003</v>
      </c>
      <c r="AB57" s="111">
        <f>(AA57-Z57)/Z57*100</f>
        <v>1250</v>
      </c>
      <c r="AC57" s="112">
        <f>+AC58+AC64</f>
        <v>0</v>
      </c>
      <c r="AD57" s="112">
        <f>+AD58+AD64</f>
        <v>0</v>
      </c>
      <c r="AE57" s="111"/>
      <c r="AF57" s="112">
        <f>+AF58+AF64</f>
        <v>3.933</v>
      </c>
      <c r="AG57" s="112">
        <f>+AG58+AG64</f>
        <v>4.0249999999999995</v>
      </c>
      <c r="AH57" s="111">
        <f>(AG57-AF57)/AF57*100</f>
        <v>2.3391812865496986</v>
      </c>
      <c r="AI57" s="112">
        <f>+AI58+AI64</f>
        <v>0</v>
      </c>
      <c r="AJ57" s="163"/>
      <c r="AK57" s="112"/>
      <c r="AL57" s="112"/>
      <c r="AM57" s="163"/>
      <c r="AN57" s="112"/>
      <c r="AO57" s="112"/>
      <c r="AP57" s="111"/>
      <c r="AQ57" s="112"/>
      <c r="AR57" s="112"/>
      <c r="AS57" s="111"/>
      <c r="AT57" s="112">
        <f t="shared" si="21"/>
        <v>7.5569999999999995</v>
      </c>
      <c r="AU57" s="112">
        <f t="shared" si="23"/>
        <v>7.8389999999999995</v>
      </c>
      <c r="AV57" s="111">
        <f t="shared" si="3"/>
        <v>3.731639539499802</v>
      </c>
    </row>
    <row r="58" spans="1:48" ht="15">
      <c r="A58" s="156" t="s">
        <v>206</v>
      </c>
      <c r="B58" s="112">
        <f>SUM(B59:B63)</f>
        <v>0.06</v>
      </c>
      <c r="C58" s="112">
        <f>SUM(C59:C63)</f>
        <v>0.06</v>
      </c>
      <c r="D58" s="111">
        <f>(C58-B58)/B58*100</f>
        <v>0</v>
      </c>
      <c r="E58" s="112">
        <f>SUM(E59:E63)</f>
        <v>0.06</v>
      </c>
      <c r="F58" s="112">
        <f>SUM(F59:F63)</f>
        <v>0.06</v>
      </c>
      <c r="G58" s="111">
        <f>(F58-E58)/E58*100</f>
        <v>0</v>
      </c>
      <c r="H58" s="112">
        <f>SUM(H59:H63)</f>
        <v>0.04</v>
      </c>
      <c r="I58" s="112">
        <f>SUM(I59:I63)</f>
        <v>0.04</v>
      </c>
      <c r="J58" s="111">
        <f>(I58-H58)/H58*100</f>
        <v>0</v>
      </c>
      <c r="K58" s="112"/>
      <c r="L58" s="112"/>
      <c r="M58" s="111"/>
      <c r="N58" s="112"/>
      <c r="O58" s="112"/>
      <c r="P58" s="111"/>
      <c r="Q58" s="112"/>
      <c r="R58" s="112"/>
      <c r="S58" s="111"/>
      <c r="T58" s="112"/>
      <c r="U58" s="112"/>
      <c r="V58" s="111"/>
      <c r="W58" s="112">
        <f>SUM(W59:W63)</f>
        <v>0.154</v>
      </c>
      <c r="X58" s="112">
        <f>SUM(X59:X63)</f>
        <v>0.154</v>
      </c>
      <c r="Y58" s="111">
        <f>(X58-W58)/W58*100</f>
        <v>0</v>
      </c>
      <c r="Z58" s="112">
        <f>SUM(Z59:Z63)</f>
        <v>0.002</v>
      </c>
      <c r="AA58" s="112">
        <f>SUM(AA59:AA63)</f>
        <v>0.027000000000000003</v>
      </c>
      <c r="AB58" s="111">
        <f>(AA58-Z58)/Z58*100</f>
        <v>1250</v>
      </c>
      <c r="AC58" s="112"/>
      <c r="AD58" s="112"/>
      <c r="AE58" s="111"/>
      <c r="AF58" s="112">
        <f>SUM(AF59:AF63)</f>
        <v>0.052000000000000005</v>
      </c>
      <c r="AG58" s="112">
        <f>SUM(AG59:AG63)</f>
        <v>0.052000000000000005</v>
      </c>
      <c r="AH58" s="111">
        <f>(AG58-AF58)/AF58*100</f>
        <v>0</v>
      </c>
      <c r="AI58" s="112">
        <f>SUM(AI59:AI63)</f>
        <v>0</v>
      </c>
      <c r="AJ58" s="163"/>
      <c r="AK58" s="112"/>
      <c r="AL58" s="112"/>
      <c r="AM58" s="163"/>
      <c r="AN58" s="112"/>
      <c r="AO58" s="112"/>
      <c r="AP58" s="121"/>
      <c r="AQ58" s="112"/>
      <c r="AR58" s="112"/>
      <c r="AS58" s="111"/>
      <c r="AT58" s="112">
        <f t="shared" si="21"/>
        <v>0.368</v>
      </c>
      <c r="AU58" s="112">
        <f t="shared" si="23"/>
        <v>0.393</v>
      </c>
      <c r="AV58" s="111">
        <f t="shared" si="3"/>
        <v>6.793478260869572</v>
      </c>
    </row>
    <row r="59" spans="1:48" ht="15">
      <c r="A59" s="155" t="s">
        <v>168</v>
      </c>
      <c r="B59" s="166">
        <v>0.06</v>
      </c>
      <c r="C59" s="166">
        <v>0.06</v>
      </c>
      <c r="D59" s="121">
        <f>(C59-B59)/B59*100</f>
        <v>0</v>
      </c>
      <c r="E59" s="113">
        <v>0.06</v>
      </c>
      <c r="F59" s="113">
        <v>0.06</v>
      </c>
      <c r="G59" s="111">
        <f>(F59-E59)/E59*100</f>
        <v>0</v>
      </c>
      <c r="H59" s="118">
        <v>0.04</v>
      </c>
      <c r="I59" s="118">
        <v>0.04</v>
      </c>
      <c r="J59" s="111">
        <f>(I59-H59)/H59*100</f>
        <v>0</v>
      </c>
      <c r="K59" s="118"/>
      <c r="L59" s="118"/>
      <c r="M59" s="121"/>
      <c r="N59" s="118"/>
      <c r="O59" s="118"/>
      <c r="P59" s="121"/>
      <c r="Q59" s="118"/>
      <c r="R59" s="118"/>
      <c r="S59" s="121"/>
      <c r="T59" s="118"/>
      <c r="U59" s="118"/>
      <c r="V59" s="121"/>
      <c r="W59" s="118">
        <v>0.15</v>
      </c>
      <c r="X59" s="118">
        <v>0.15</v>
      </c>
      <c r="Y59" s="111">
        <f>(X59-W59)/W59*100</f>
        <v>0</v>
      </c>
      <c r="Z59" s="118"/>
      <c r="AA59" s="118">
        <v>0.025</v>
      </c>
      <c r="AB59" s="111"/>
      <c r="AC59" s="118"/>
      <c r="AD59" s="118"/>
      <c r="AE59" s="121"/>
      <c r="AF59" s="118"/>
      <c r="AG59" s="118"/>
      <c r="AH59" s="121"/>
      <c r="AI59" s="118"/>
      <c r="AJ59" s="118"/>
      <c r="AK59" s="118"/>
      <c r="AL59" s="118"/>
      <c r="AM59" s="118"/>
      <c r="AN59" s="118"/>
      <c r="AO59" s="118"/>
      <c r="AP59" s="121"/>
      <c r="AQ59" s="118"/>
      <c r="AR59" s="118"/>
      <c r="AS59" s="121"/>
      <c r="AT59" s="112">
        <f t="shared" si="21"/>
        <v>0.31</v>
      </c>
      <c r="AU59" s="112">
        <f t="shared" si="23"/>
        <v>0.335</v>
      </c>
      <c r="AV59" s="111">
        <f t="shared" si="3"/>
        <v>8.064516129032265</v>
      </c>
    </row>
    <row r="60" spans="1:48" ht="15">
      <c r="A60" s="155" t="s">
        <v>170</v>
      </c>
      <c r="B60" s="118"/>
      <c r="C60" s="118"/>
      <c r="D60" s="121"/>
      <c r="E60" s="118"/>
      <c r="F60" s="118"/>
      <c r="G60" s="121"/>
      <c r="H60" s="118"/>
      <c r="I60" s="118"/>
      <c r="J60" s="121"/>
      <c r="K60" s="118"/>
      <c r="L60" s="118"/>
      <c r="M60" s="121"/>
      <c r="N60" s="118"/>
      <c r="O60" s="118"/>
      <c r="P60" s="121"/>
      <c r="Q60" s="118"/>
      <c r="R60" s="118"/>
      <c r="S60" s="121"/>
      <c r="T60" s="118"/>
      <c r="U60" s="118"/>
      <c r="V60" s="121"/>
      <c r="W60" s="118">
        <v>0.004</v>
      </c>
      <c r="X60" s="118">
        <v>0.004</v>
      </c>
      <c r="Y60" s="111">
        <f>(X60-W60)/W60*100</f>
        <v>0</v>
      </c>
      <c r="Z60" s="118">
        <v>0.002</v>
      </c>
      <c r="AA60" s="118">
        <v>0.002</v>
      </c>
      <c r="AB60" s="111">
        <f>(AA60-Z60)/Z60*100</f>
        <v>0</v>
      </c>
      <c r="AC60" s="118">
        <v>0.002</v>
      </c>
      <c r="AD60" s="118">
        <v>0.002</v>
      </c>
      <c r="AE60" s="121"/>
      <c r="AF60" s="118">
        <v>0.002</v>
      </c>
      <c r="AG60" s="118">
        <v>0.002</v>
      </c>
      <c r="AH60" s="111">
        <f>(AG60-AF60)/AF60*100</f>
        <v>0</v>
      </c>
      <c r="AI60" s="118"/>
      <c r="AJ60" s="118"/>
      <c r="AK60" s="118"/>
      <c r="AL60" s="118"/>
      <c r="AM60" s="118"/>
      <c r="AN60" s="118"/>
      <c r="AO60" s="118"/>
      <c r="AP60" s="121"/>
      <c r="AQ60" s="118"/>
      <c r="AR60" s="118"/>
      <c r="AS60" s="121"/>
      <c r="AT60" s="112">
        <f t="shared" si="21"/>
        <v>0.01</v>
      </c>
      <c r="AU60" s="112">
        <f t="shared" si="23"/>
        <v>0.01</v>
      </c>
      <c r="AV60" s="111">
        <f t="shared" si="3"/>
        <v>0</v>
      </c>
    </row>
    <row r="61" spans="1:48" ht="15">
      <c r="A61" s="155" t="s">
        <v>169</v>
      </c>
      <c r="B61" s="118"/>
      <c r="C61" s="118"/>
      <c r="D61" s="121"/>
      <c r="E61" s="118"/>
      <c r="F61" s="118"/>
      <c r="G61" s="121"/>
      <c r="H61" s="118"/>
      <c r="I61" s="118"/>
      <c r="J61" s="121"/>
      <c r="K61" s="118"/>
      <c r="L61" s="118"/>
      <c r="M61" s="121"/>
      <c r="N61" s="118"/>
      <c r="O61" s="118"/>
      <c r="P61" s="121"/>
      <c r="Q61" s="118"/>
      <c r="R61" s="118"/>
      <c r="S61" s="121"/>
      <c r="T61" s="118"/>
      <c r="U61" s="118"/>
      <c r="V61" s="121"/>
      <c r="W61" s="118"/>
      <c r="X61" s="118"/>
      <c r="Y61" s="121"/>
      <c r="Z61" s="118"/>
      <c r="AA61" s="118"/>
      <c r="AB61" s="121"/>
      <c r="AC61" s="118"/>
      <c r="AD61" s="118"/>
      <c r="AE61" s="121"/>
      <c r="AF61" s="118">
        <v>0.015</v>
      </c>
      <c r="AG61" s="118">
        <v>0.015</v>
      </c>
      <c r="AH61" s="111"/>
      <c r="AI61" s="118"/>
      <c r="AJ61" s="118"/>
      <c r="AK61" s="118"/>
      <c r="AL61" s="118"/>
      <c r="AM61" s="118"/>
      <c r="AN61" s="118"/>
      <c r="AO61" s="118"/>
      <c r="AP61" s="121"/>
      <c r="AQ61" s="118"/>
      <c r="AR61" s="118"/>
      <c r="AS61" s="121"/>
      <c r="AT61" s="112">
        <f t="shared" si="21"/>
        <v>0.015</v>
      </c>
      <c r="AU61" s="112">
        <f t="shared" si="23"/>
        <v>0.015</v>
      </c>
      <c r="AV61" s="111"/>
    </row>
    <row r="62" spans="1:48" ht="15">
      <c r="A62" s="155" t="s">
        <v>274</v>
      </c>
      <c r="B62" s="118"/>
      <c r="C62" s="118"/>
      <c r="D62" s="121"/>
      <c r="E62" s="118"/>
      <c r="F62" s="118"/>
      <c r="G62" s="121"/>
      <c r="H62" s="118"/>
      <c r="I62" s="118"/>
      <c r="J62" s="121"/>
      <c r="K62" s="118"/>
      <c r="L62" s="118"/>
      <c r="M62" s="121"/>
      <c r="N62" s="118"/>
      <c r="O62" s="118"/>
      <c r="P62" s="121"/>
      <c r="Q62" s="118"/>
      <c r="R62" s="118"/>
      <c r="S62" s="121"/>
      <c r="T62" s="118"/>
      <c r="U62" s="118"/>
      <c r="V62" s="121"/>
      <c r="W62" s="118"/>
      <c r="X62" s="118"/>
      <c r="Y62" s="121"/>
      <c r="Z62" s="118"/>
      <c r="AA62" s="118"/>
      <c r="AB62" s="121"/>
      <c r="AC62" s="118"/>
      <c r="AD62" s="118"/>
      <c r="AE62" s="121"/>
      <c r="AF62" s="118">
        <v>0.015</v>
      </c>
      <c r="AG62" s="118">
        <v>0.015</v>
      </c>
      <c r="AH62" s="111"/>
      <c r="AI62" s="118"/>
      <c r="AJ62" s="118"/>
      <c r="AK62" s="118"/>
      <c r="AL62" s="118"/>
      <c r="AM62" s="118"/>
      <c r="AN62" s="118"/>
      <c r="AO62" s="118"/>
      <c r="AP62" s="121"/>
      <c r="AQ62" s="118"/>
      <c r="AR62" s="118"/>
      <c r="AS62" s="121"/>
      <c r="AT62" s="112">
        <f t="shared" si="21"/>
        <v>0.015</v>
      </c>
      <c r="AU62" s="112">
        <f t="shared" si="23"/>
        <v>0.015</v>
      </c>
      <c r="AV62" s="111"/>
    </row>
    <row r="63" spans="1:48" ht="15">
      <c r="A63" s="155" t="s">
        <v>265</v>
      </c>
      <c r="B63" s="118"/>
      <c r="C63" s="118"/>
      <c r="D63" s="121"/>
      <c r="E63" s="118"/>
      <c r="F63" s="118"/>
      <c r="G63" s="121"/>
      <c r="H63" s="118"/>
      <c r="I63" s="118"/>
      <c r="J63" s="121"/>
      <c r="K63" s="118"/>
      <c r="L63" s="118"/>
      <c r="M63" s="121"/>
      <c r="N63" s="118"/>
      <c r="O63" s="118"/>
      <c r="P63" s="121"/>
      <c r="Q63" s="118"/>
      <c r="R63" s="118"/>
      <c r="S63" s="121"/>
      <c r="T63" s="118"/>
      <c r="U63" s="118"/>
      <c r="V63" s="121"/>
      <c r="W63" s="118"/>
      <c r="X63" s="118"/>
      <c r="Y63" s="121"/>
      <c r="Z63" s="118"/>
      <c r="AA63" s="118"/>
      <c r="AB63" s="121"/>
      <c r="AC63" s="118"/>
      <c r="AD63" s="118"/>
      <c r="AE63" s="121"/>
      <c r="AF63" s="118">
        <v>0.02</v>
      </c>
      <c r="AG63" s="118">
        <v>0.02</v>
      </c>
      <c r="AH63" s="111"/>
      <c r="AI63" s="118"/>
      <c r="AJ63" s="118"/>
      <c r="AK63" s="118"/>
      <c r="AL63" s="118"/>
      <c r="AM63" s="118"/>
      <c r="AN63" s="118"/>
      <c r="AO63" s="118"/>
      <c r="AP63" s="121"/>
      <c r="AQ63" s="118"/>
      <c r="AR63" s="118"/>
      <c r="AS63" s="121"/>
      <c r="AT63" s="112">
        <f t="shared" si="21"/>
        <v>0.02</v>
      </c>
      <c r="AU63" s="112">
        <f t="shared" si="23"/>
        <v>0.02</v>
      </c>
      <c r="AV63" s="111"/>
    </row>
    <row r="64" spans="1:48" ht="15">
      <c r="A64" s="156" t="s">
        <v>204</v>
      </c>
      <c r="B64" s="112">
        <f>SUM(B65:B66)</f>
        <v>0.758</v>
      </c>
      <c r="C64" s="112">
        <f>SUM(C65:C66)</f>
        <v>0.758</v>
      </c>
      <c r="D64" s="111">
        <f>(C64-B64)/B64*100</f>
        <v>0</v>
      </c>
      <c r="E64" s="112">
        <f>SUM(E65:E66)</f>
        <v>0.539</v>
      </c>
      <c r="F64" s="112">
        <f>SUM(F65:F66)</f>
        <v>0.539</v>
      </c>
      <c r="G64" s="111">
        <f>(F64-E64)/E64*100</f>
        <v>0</v>
      </c>
      <c r="H64" s="112">
        <f>SUM(H65:H66)</f>
        <v>0.195</v>
      </c>
      <c r="I64" s="112">
        <f>SUM(I65:I66)</f>
        <v>0.195</v>
      </c>
      <c r="J64" s="111">
        <f>(I64-H64)/H64*100</f>
        <v>0</v>
      </c>
      <c r="K64" s="112">
        <f>SUM(K65:K66)</f>
        <v>0</v>
      </c>
      <c r="L64" s="112">
        <f>SUM(L65:L66)</f>
        <v>0</v>
      </c>
      <c r="M64" s="111"/>
      <c r="N64" s="112">
        <f>SUM(N65:N66)</f>
        <v>1.816</v>
      </c>
      <c r="O64" s="112">
        <f>SUM(O65:O66)</f>
        <v>1.981</v>
      </c>
      <c r="P64" s="111">
        <f>(O64-N64)/N64*100</f>
        <v>9.085903083700442</v>
      </c>
      <c r="Q64" s="112"/>
      <c r="R64" s="112"/>
      <c r="S64" s="111"/>
      <c r="T64" s="112"/>
      <c r="U64" s="112"/>
      <c r="V64" s="111"/>
      <c r="W64" s="112">
        <f>SUM(W65:W66)</f>
        <v>0</v>
      </c>
      <c r="X64" s="112">
        <f>SUM(X65:X66)</f>
        <v>0</v>
      </c>
      <c r="Y64" s="111"/>
      <c r="Z64" s="112">
        <f>SUM(Z65:Z66)</f>
        <v>0</v>
      </c>
      <c r="AA64" s="112">
        <f>SUM(AA65:AA66)</f>
        <v>0</v>
      </c>
      <c r="AB64" s="111"/>
      <c r="AC64" s="112">
        <f>SUM(AC65:AC66)</f>
        <v>0</v>
      </c>
      <c r="AD64" s="112">
        <f>SUM(AD65:AD66)</f>
        <v>0</v>
      </c>
      <c r="AE64" s="111"/>
      <c r="AF64" s="112">
        <f>SUM(AF65:AF66)</f>
        <v>3.881</v>
      </c>
      <c r="AG64" s="112">
        <f>SUM(AG65:AG66)</f>
        <v>3.973</v>
      </c>
      <c r="AH64" s="111">
        <f>(AG64-AF64)/AF64*100</f>
        <v>2.3705230610667374</v>
      </c>
      <c r="AI64" s="112">
        <f>SUM(AI65:AI66)</f>
        <v>0</v>
      </c>
      <c r="AJ64" s="163"/>
      <c r="AK64" s="112"/>
      <c r="AL64" s="112"/>
      <c r="AM64" s="163"/>
      <c r="AN64" s="112"/>
      <c r="AO64" s="112"/>
      <c r="AP64" s="121"/>
      <c r="AQ64" s="112"/>
      <c r="AR64" s="112"/>
      <c r="AS64" s="111"/>
      <c r="AT64" s="112">
        <f t="shared" si="21"/>
        <v>7.189</v>
      </c>
      <c r="AU64" s="112">
        <f t="shared" si="23"/>
        <v>7.446</v>
      </c>
      <c r="AV64" s="111">
        <f t="shared" si="3"/>
        <v>3.5749061065516714</v>
      </c>
    </row>
    <row r="65" spans="1:51" ht="15">
      <c r="A65" s="155" t="s">
        <v>207</v>
      </c>
      <c r="B65" s="118"/>
      <c r="C65" s="118"/>
      <c r="D65" s="111"/>
      <c r="E65" s="112"/>
      <c r="F65" s="112"/>
      <c r="G65" s="111"/>
      <c r="H65" s="118"/>
      <c r="I65" s="118"/>
      <c r="J65" s="111"/>
      <c r="K65" s="118"/>
      <c r="L65" s="118"/>
      <c r="M65" s="111"/>
      <c r="N65" s="118">
        <v>1.816</v>
      </c>
      <c r="O65" s="118">
        <v>1.981</v>
      </c>
      <c r="P65" s="111">
        <f>(O65-N65)/N65*100</f>
        <v>9.085903083700442</v>
      </c>
      <c r="Q65" s="118"/>
      <c r="R65" s="118"/>
      <c r="S65" s="121"/>
      <c r="T65" s="118"/>
      <c r="U65" s="118"/>
      <c r="V65" s="121"/>
      <c r="W65" s="118"/>
      <c r="X65" s="118"/>
      <c r="Y65" s="121"/>
      <c r="Z65" s="118"/>
      <c r="AA65" s="118"/>
      <c r="AB65" s="121"/>
      <c r="AC65" s="118"/>
      <c r="AD65" s="118"/>
      <c r="AE65" s="121"/>
      <c r="AF65" s="118">
        <v>3.881</v>
      </c>
      <c r="AG65" s="118">
        <v>3.973</v>
      </c>
      <c r="AH65" s="111">
        <f>(AG65-AF65)/AF65*100</f>
        <v>2.3705230610667374</v>
      </c>
      <c r="AI65" s="118"/>
      <c r="AJ65" s="118"/>
      <c r="AK65" s="118"/>
      <c r="AL65" s="118"/>
      <c r="AM65" s="118"/>
      <c r="AN65" s="118"/>
      <c r="AO65" s="118"/>
      <c r="AP65" s="121"/>
      <c r="AQ65" s="118"/>
      <c r="AR65" s="118"/>
      <c r="AS65" s="121"/>
      <c r="AT65" s="112">
        <f t="shared" si="21"/>
        <v>5.697</v>
      </c>
      <c r="AU65" s="112">
        <f t="shared" si="23"/>
        <v>5.954</v>
      </c>
      <c r="AV65" s="111">
        <f t="shared" si="3"/>
        <v>4.511146217307349</v>
      </c>
      <c r="AY65" s="126" t="s">
        <v>311</v>
      </c>
    </row>
    <row r="66" spans="1:48" ht="15" customHeight="1">
      <c r="A66" s="155" t="s">
        <v>171</v>
      </c>
      <c r="B66" s="168">
        <v>0.758</v>
      </c>
      <c r="C66" s="168">
        <v>0.758</v>
      </c>
      <c r="D66" s="121">
        <f>(C66-B66)/B66*100</f>
        <v>0</v>
      </c>
      <c r="E66" s="112">
        <v>0.539</v>
      </c>
      <c r="F66" s="112">
        <v>0.539</v>
      </c>
      <c r="G66" s="111">
        <f>(F66-E66)/E66*100</f>
        <v>0</v>
      </c>
      <c r="H66" s="167">
        <v>0.195</v>
      </c>
      <c r="I66" s="167">
        <v>0.195</v>
      </c>
      <c r="J66" s="111">
        <f>(I66-H66)/H66*100</f>
        <v>0</v>
      </c>
      <c r="K66" s="118"/>
      <c r="L66" s="118"/>
      <c r="M66" s="111"/>
      <c r="N66" s="118"/>
      <c r="O66" s="118"/>
      <c r="P66" s="121"/>
      <c r="Q66" s="118"/>
      <c r="R66" s="118"/>
      <c r="S66" s="121"/>
      <c r="T66" s="118"/>
      <c r="U66" s="118"/>
      <c r="V66" s="121"/>
      <c r="W66" s="118"/>
      <c r="X66" s="118"/>
      <c r="Y66" s="121"/>
      <c r="Z66" s="118"/>
      <c r="AA66" s="118"/>
      <c r="AB66" s="113"/>
      <c r="AC66" s="118"/>
      <c r="AD66" s="118"/>
      <c r="AE66" s="121"/>
      <c r="AF66" s="118"/>
      <c r="AG66" s="118"/>
      <c r="AH66" s="121"/>
      <c r="AI66" s="118"/>
      <c r="AJ66" s="118"/>
      <c r="AK66" s="118"/>
      <c r="AL66" s="118"/>
      <c r="AM66" s="118"/>
      <c r="AN66" s="118"/>
      <c r="AO66" s="118"/>
      <c r="AP66" s="121"/>
      <c r="AQ66" s="118"/>
      <c r="AR66" s="118"/>
      <c r="AS66" s="121"/>
      <c r="AT66" s="112">
        <f t="shared" si="21"/>
        <v>1.4920000000000002</v>
      </c>
      <c r="AU66" s="112">
        <f t="shared" si="23"/>
        <v>1.4920000000000002</v>
      </c>
      <c r="AV66" s="111">
        <f t="shared" si="3"/>
        <v>0</v>
      </c>
    </row>
    <row r="67" spans="1:33" ht="23.25" customHeight="1">
      <c r="A67" s="169"/>
      <c r="B67" s="122" t="s">
        <v>344</v>
      </c>
      <c r="E67" s="123"/>
      <c r="F67" s="123"/>
      <c r="H67" s="123"/>
      <c r="I67" s="123"/>
      <c r="K67" s="123"/>
      <c r="L67" s="123"/>
      <c r="N67" s="123"/>
      <c r="O67" s="123"/>
      <c r="Q67" s="123"/>
      <c r="R67" s="123"/>
      <c r="T67" s="172"/>
      <c r="U67" s="172"/>
      <c r="W67" s="172"/>
      <c r="X67" s="172"/>
      <c r="Z67" s="172"/>
      <c r="AA67" s="172"/>
      <c r="AB67" s="172"/>
      <c r="AC67" s="172"/>
      <c r="AD67" s="172"/>
      <c r="AF67" s="172"/>
      <c r="AG67" s="172"/>
    </row>
    <row r="68" spans="1:33" ht="15" customHeight="1">
      <c r="A68" s="122"/>
      <c r="B68" s="331" t="s">
        <v>346</v>
      </c>
      <c r="C68" s="122"/>
      <c r="D68" s="122"/>
      <c r="E68" s="122"/>
      <c r="F68" s="172"/>
      <c r="G68" s="129"/>
      <c r="H68" s="172"/>
      <c r="I68" s="170"/>
      <c r="J68" s="125"/>
      <c r="K68" s="172"/>
      <c r="L68" s="170"/>
      <c r="M68" s="131"/>
      <c r="N68" s="123"/>
      <c r="O68" s="123"/>
      <c r="Q68" s="123"/>
      <c r="R68" s="123"/>
      <c r="T68" s="172"/>
      <c r="U68" s="172"/>
      <c r="W68" s="172"/>
      <c r="X68" s="172"/>
      <c r="Z68" s="172"/>
      <c r="AA68" s="172"/>
      <c r="AB68" s="172"/>
      <c r="AC68" s="172"/>
      <c r="AD68" s="172"/>
      <c r="AF68" s="172"/>
      <c r="AG68" s="172"/>
    </row>
    <row r="69" spans="1:33" ht="15" customHeight="1">
      <c r="A69" s="122"/>
      <c r="B69" s="122" t="s">
        <v>345</v>
      </c>
      <c r="C69" s="122"/>
      <c r="D69" s="122"/>
      <c r="E69" s="122"/>
      <c r="F69" s="171"/>
      <c r="G69" s="131"/>
      <c r="H69" s="172"/>
      <c r="I69" s="171"/>
      <c r="J69" s="125"/>
      <c r="K69" s="172"/>
      <c r="L69" s="171"/>
      <c r="M69" s="129"/>
      <c r="N69" s="123"/>
      <c r="O69" s="123"/>
      <c r="Q69" s="123"/>
      <c r="R69" s="123"/>
      <c r="T69" s="172"/>
      <c r="U69" s="335"/>
      <c r="V69" s="335"/>
      <c r="W69" s="335"/>
      <c r="X69" s="172"/>
      <c r="Z69" s="172"/>
      <c r="AA69" s="172"/>
      <c r="AB69" s="172"/>
      <c r="AC69" s="172"/>
      <c r="AD69" s="172"/>
      <c r="AF69" s="172"/>
      <c r="AG69" s="172"/>
    </row>
    <row r="70" spans="1:33" ht="15" customHeight="1">
      <c r="A70" s="122"/>
      <c r="B70" s="122" t="s">
        <v>347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3"/>
      <c r="Q70" s="123"/>
      <c r="R70" s="123"/>
      <c r="T70" s="172"/>
      <c r="U70" s="172"/>
      <c r="W70" s="172"/>
      <c r="X70" s="172"/>
      <c r="Z70" s="172"/>
      <c r="AA70" s="172"/>
      <c r="AB70" s="172"/>
      <c r="AC70" s="172"/>
      <c r="AD70" s="172"/>
      <c r="AF70" s="172"/>
      <c r="AG70" s="172"/>
    </row>
    <row r="71" spans="3:26" ht="15" customHeight="1"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Z71" s="122"/>
    </row>
    <row r="72" spans="1:26" ht="15" customHeight="1">
      <c r="A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Z72" s="122"/>
    </row>
    <row r="73" spans="1:26" ht="1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Z73" s="122"/>
    </row>
    <row r="74" spans="1:13" ht="15" customHeight="1">
      <c r="A74" s="122"/>
      <c r="B74" s="122"/>
      <c r="C74" s="122"/>
      <c r="D74" s="122"/>
      <c r="E74" s="122"/>
      <c r="F74" s="128"/>
      <c r="G74" s="129"/>
      <c r="H74" s="130"/>
      <c r="I74" s="128"/>
      <c r="J74" s="125"/>
      <c r="K74" s="130"/>
      <c r="L74" s="128"/>
      <c r="M74" s="131"/>
    </row>
    <row r="75" spans="1:13" ht="15" customHeight="1">
      <c r="A75" s="122"/>
      <c r="B75" s="122"/>
      <c r="C75" s="122"/>
      <c r="D75" s="122"/>
      <c r="E75" s="122"/>
      <c r="F75" s="173"/>
      <c r="G75" s="129"/>
      <c r="H75" s="130"/>
      <c r="I75" s="173"/>
      <c r="J75" s="125"/>
      <c r="K75" s="130"/>
      <c r="L75" s="173"/>
      <c r="M75" s="129"/>
    </row>
    <row r="76" spans="3:13" ht="15" customHeight="1">
      <c r="C76" s="174"/>
      <c r="E76" s="130"/>
      <c r="F76" s="173"/>
      <c r="G76" s="129"/>
      <c r="H76" s="130"/>
      <c r="I76" s="173"/>
      <c r="J76" s="125"/>
      <c r="K76" s="130"/>
      <c r="L76" s="128"/>
      <c r="M76" s="129"/>
    </row>
    <row r="77" spans="3:17" ht="15" customHeight="1">
      <c r="C77" s="174"/>
      <c r="E77" s="130"/>
      <c r="F77" s="173"/>
      <c r="G77" s="129"/>
      <c r="H77" s="130"/>
      <c r="I77" s="174"/>
      <c r="J77" s="129"/>
      <c r="K77" s="173"/>
      <c r="L77" s="173"/>
      <c r="M77" s="129"/>
      <c r="N77" s="173"/>
      <c r="O77" s="173"/>
      <c r="P77" s="129"/>
      <c r="Q77" s="173"/>
    </row>
    <row r="78" spans="3:17" ht="15" customHeight="1">
      <c r="C78" s="174"/>
      <c r="E78" s="130"/>
      <c r="F78" s="128"/>
      <c r="G78" s="129"/>
      <c r="H78" s="130"/>
      <c r="I78" s="130"/>
      <c r="J78" s="129"/>
      <c r="K78" s="173"/>
      <c r="L78" s="173"/>
      <c r="M78" s="129"/>
      <c r="N78" s="173"/>
      <c r="O78" s="173"/>
      <c r="P78" s="129"/>
      <c r="Q78" s="173"/>
    </row>
    <row r="79" spans="2:23" ht="15" customHeight="1">
      <c r="B79" s="130"/>
      <c r="C79" s="175"/>
      <c r="D79" s="176"/>
      <c r="E79" s="175"/>
      <c r="F79" s="175"/>
      <c r="G79" s="176"/>
      <c r="H79" s="175"/>
      <c r="I79" s="175"/>
      <c r="J79" s="176"/>
      <c r="K79" s="175"/>
      <c r="L79" s="175"/>
      <c r="M79" s="176"/>
      <c r="N79" s="175"/>
      <c r="O79" s="175"/>
      <c r="P79" s="176"/>
      <c r="Q79" s="175"/>
      <c r="R79" s="175"/>
      <c r="S79" s="176"/>
      <c r="T79" s="175"/>
      <c r="U79" s="175"/>
      <c r="V79" s="124"/>
      <c r="W79" s="174"/>
    </row>
    <row r="80" spans="2:23" ht="15" customHeight="1">
      <c r="B80" s="130"/>
      <c r="C80" s="177"/>
      <c r="D80" s="178"/>
      <c r="E80" s="177"/>
      <c r="F80" s="177"/>
      <c r="G80" s="178"/>
      <c r="H80" s="177"/>
      <c r="I80" s="177"/>
      <c r="J80" s="178"/>
      <c r="K80" s="177"/>
      <c r="L80" s="177"/>
      <c r="M80" s="178"/>
      <c r="N80" s="177"/>
      <c r="O80" s="177"/>
      <c r="P80" s="178"/>
      <c r="Q80" s="177"/>
      <c r="R80" s="177"/>
      <c r="S80" s="178"/>
      <c r="T80" s="177"/>
      <c r="U80" s="177"/>
      <c r="V80" s="124"/>
      <c r="W80" s="174"/>
    </row>
    <row r="81" spans="2:23" ht="15" customHeight="1">
      <c r="B81" s="130"/>
      <c r="C81" s="174"/>
      <c r="E81" s="130"/>
      <c r="F81" s="130"/>
      <c r="H81" s="130"/>
      <c r="I81" s="174"/>
      <c r="K81" s="174"/>
      <c r="L81" s="174"/>
      <c r="N81" s="174"/>
      <c r="O81" s="174"/>
      <c r="Q81" s="174"/>
      <c r="R81" s="130"/>
      <c r="T81" s="130"/>
      <c r="U81" s="174"/>
      <c r="V81" s="124"/>
      <c r="W81" s="174"/>
    </row>
    <row r="82" spans="2:23" ht="15" customHeight="1">
      <c r="B82" s="174"/>
      <c r="C82" s="174"/>
      <c r="E82" s="174"/>
      <c r="F82" s="174"/>
      <c r="H82" s="174"/>
      <c r="I82" s="174"/>
      <c r="K82" s="174"/>
      <c r="L82" s="174"/>
      <c r="N82" s="174"/>
      <c r="O82" s="174"/>
      <c r="Q82" s="174"/>
      <c r="R82" s="174"/>
      <c r="T82" s="174"/>
      <c r="U82" s="174"/>
      <c r="V82" s="124"/>
      <c r="W82" s="174"/>
    </row>
    <row r="83" spans="2:23" ht="15" customHeight="1">
      <c r="B83" s="174"/>
      <c r="C83" s="174"/>
      <c r="D83" s="178"/>
      <c r="E83" s="174"/>
      <c r="F83" s="174"/>
      <c r="G83" s="178"/>
      <c r="H83" s="174"/>
      <c r="I83" s="174"/>
      <c r="J83" s="178"/>
      <c r="K83" s="174"/>
      <c r="L83" s="174"/>
      <c r="M83" s="178"/>
      <c r="N83" s="174"/>
      <c r="O83" s="174"/>
      <c r="P83" s="178"/>
      <c r="Q83" s="174"/>
      <c r="R83" s="174"/>
      <c r="S83" s="178"/>
      <c r="T83" s="174"/>
      <c r="U83" s="174"/>
      <c r="V83" s="179"/>
      <c r="W83" s="174"/>
    </row>
    <row r="84" spans="2:23" ht="15" customHeight="1">
      <c r="B84" s="174"/>
      <c r="C84" s="174"/>
      <c r="D84" s="178"/>
      <c r="E84" s="174"/>
      <c r="F84" s="174"/>
      <c r="G84" s="178"/>
      <c r="H84" s="174"/>
      <c r="I84" s="174"/>
      <c r="J84" s="178"/>
      <c r="K84" s="174"/>
      <c r="L84" s="174"/>
      <c r="M84" s="178"/>
      <c r="N84" s="174"/>
      <c r="O84" s="174"/>
      <c r="P84" s="178"/>
      <c r="Q84" s="174"/>
      <c r="R84" s="174"/>
      <c r="S84" s="178"/>
      <c r="T84" s="174"/>
      <c r="U84" s="174"/>
      <c r="V84" s="178"/>
      <c r="W84" s="174"/>
    </row>
    <row r="85" spans="2:23" ht="15" customHeight="1">
      <c r="B85" s="174"/>
      <c r="C85" s="174"/>
      <c r="D85" s="179"/>
      <c r="E85" s="174"/>
      <c r="F85" s="174"/>
      <c r="G85" s="179"/>
      <c r="H85" s="174"/>
      <c r="I85" s="174"/>
      <c r="J85" s="178"/>
      <c r="K85" s="174"/>
      <c r="L85" s="174"/>
      <c r="M85" s="178"/>
      <c r="N85" s="174"/>
      <c r="O85" s="174"/>
      <c r="P85" s="178"/>
      <c r="Q85" s="174"/>
      <c r="R85" s="174"/>
      <c r="S85" s="179"/>
      <c r="T85" s="174"/>
      <c r="U85" s="174"/>
      <c r="V85" s="179"/>
      <c r="W85" s="174"/>
    </row>
    <row r="86" spans="2:23" ht="15" customHeight="1">
      <c r="B86" s="174"/>
      <c r="C86" s="174"/>
      <c r="D86" s="178"/>
      <c r="E86" s="174"/>
      <c r="F86" s="174"/>
      <c r="G86" s="178"/>
      <c r="H86" s="174"/>
      <c r="I86" s="174"/>
      <c r="J86" s="178"/>
      <c r="K86" s="174"/>
      <c r="L86" s="174"/>
      <c r="M86" s="178"/>
      <c r="N86" s="174"/>
      <c r="O86" s="174"/>
      <c r="P86" s="178"/>
      <c r="Q86" s="174"/>
      <c r="R86" s="174"/>
      <c r="S86" s="178"/>
      <c r="T86" s="174"/>
      <c r="U86" s="174"/>
      <c r="V86" s="178"/>
      <c r="W86" s="174"/>
    </row>
    <row r="87" spans="2:23" ht="15" customHeight="1">
      <c r="B87" s="174"/>
      <c r="C87" s="174"/>
      <c r="D87" s="178"/>
      <c r="E87" s="174"/>
      <c r="F87" s="174"/>
      <c r="G87" s="178"/>
      <c r="H87" s="174"/>
      <c r="I87" s="174"/>
      <c r="J87" s="178"/>
      <c r="K87" s="174"/>
      <c r="L87" s="174"/>
      <c r="M87" s="178"/>
      <c r="N87" s="174"/>
      <c r="O87" s="174"/>
      <c r="P87" s="178"/>
      <c r="Q87" s="174"/>
      <c r="R87" s="174"/>
      <c r="S87" s="178"/>
      <c r="T87" s="174"/>
      <c r="U87" s="174"/>
      <c r="V87" s="179"/>
      <c r="W87" s="174"/>
    </row>
    <row r="88" spans="2:23" ht="15" customHeight="1">
      <c r="B88" s="174"/>
      <c r="C88" s="174"/>
      <c r="D88" s="178"/>
      <c r="E88" s="174"/>
      <c r="F88" s="174"/>
      <c r="G88" s="178"/>
      <c r="H88" s="174"/>
      <c r="I88" s="174"/>
      <c r="J88" s="179"/>
      <c r="K88" s="174"/>
      <c r="L88" s="174"/>
      <c r="M88" s="179"/>
      <c r="N88" s="174"/>
      <c r="O88" s="174"/>
      <c r="P88" s="179"/>
      <c r="Q88" s="174"/>
      <c r="R88" s="174"/>
      <c r="S88" s="178"/>
      <c r="T88" s="174"/>
      <c r="U88" s="174"/>
      <c r="V88" s="179"/>
      <c r="W88" s="174"/>
    </row>
    <row r="89" spans="2:23" ht="15" customHeight="1">
      <c r="B89" s="174"/>
      <c r="C89" s="174"/>
      <c r="D89" s="178"/>
      <c r="E89" s="174"/>
      <c r="F89" s="174"/>
      <c r="G89" s="178"/>
      <c r="H89" s="174"/>
      <c r="I89" s="174"/>
      <c r="J89" s="178"/>
      <c r="K89" s="174"/>
      <c r="L89" s="174"/>
      <c r="M89" s="178"/>
      <c r="N89" s="174"/>
      <c r="O89" s="174"/>
      <c r="P89" s="178"/>
      <c r="Q89" s="174"/>
      <c r="R89" s="174"/>
      <c r="S89" s="178"/>
      <c r="T89" s="174"/>
      <c r="U89" s="174"/>
      <c r="V89" s="178"/>
      <c r="W89" s="174"/>
    </row>
    <row r="90" spans="2:23" ht="15" customHeight="1">
      <c r="B90" s="174"/>
      <c r="C90" s="174"/>
      <c r="D90" s="178"/>
      <c r="E90" s="174"/>
      <c r="F90" s="174"/>
      <c r="G90" s="178"/>
      <c r="H90" s="174"/>
      <c r="I90" s="174"/>
      <c r="J90" s="178"/>
      <c r="K90" s="174"/>
      <c r="L90" s="174"/>
      <c r="M90" s="178"/>
      <c r="N90" s="174"/>
      <c r="O90" s="174"/>
      <c r="P90" s="178"/>
      <c r="Q90" s="174"/>
      <c r="R90" s="174"/>
      <c r="S90" s="178"/>
      <c r="T90" s="174"/>
      <c r="U90" s="174"/>
      <c r="V90" s="178"/>
      <c r="W90" s="174"/>
    </row>
    <row r="91" spans="2:23" ht="15" customHeight="1">
      <c r="B91" s="174"/>
      <c r="C91" s="174"/>
      <c r="D91" s="178"/>
      <c r="E91" s="174"/>
      <c r="F91" s="174"/>
      <c r="G91" s="178"/>
      <c r="H91" s="174"/>
      <c r="I91" s="174"/>
      <c r="J91" s="178"/>
      <c r="K91" s="174"/>
      <c r="L91" s="174"/>
      <c r="M91" s="178"/>
      <c r="N91" s="174"/>
      <c r="O91" s="174"/>
      <c r="P91" s="178"/>
      <c r="Q91" s="174"/>
      <c r="R91" s="174"/>
      <c r="S91" s="178"/>
      <c r="T91" s="174"/>
      <c r="U91" s="174"/>
      <c r="V91" s="179"/>
      <c r="W91" s="174"/>
    </row>
    <row r="92" spans="2:23" ht="15" customHeight="1">
      <c r="B92" s="174"/>
      <c r="C92" s="174"/>
      <c r="D92" s="178"/>
      <c r="E92" s="174"/>
      <c r="F92" s="174"/>
      <c r="G92" s="178"/>
      <c r="H92" s="174"/>
      <c r="I92" s="174"/>
      <c r="J92" s="178"/>
      <c r="K92" s="174"/>
      <c r="L92" s="174"/>
      <c r="M92" s="178"/>
      <c r="N92" s="174"/>
      <c r="O92" s="174"/>
      <c r="P92" s="178"/>
      <c r="Q92" s="174"/>
      <c r="R92" s="174"/>
      <c r="S92" s="178"/>
      <c r="T92" s="174"/>
      <c r="U92" s="174"/>
      <c r="V92" s="178"/>
      <c r="W92" s="174"/>
    </row>
    <row r="93" spans="2:23" ht="15" customHeight="1">
      <c r="B93" s="174"/>
      <c r="C93" s="174"/>
      <c r="D93" s="178"/>
      <c r="E93" s="174"/>
      <c r="F93" s="174"/>
      <c r="G93" s="178"/>
      <c r="H93" s="174"/>
      <c r="I93" s="174"/>
      <c r="J93" s="178"/>
      <c r="K93" s="174"/>
      <c r="L93" s="174"/>
      <c r="M93" s="178"/>
      <c r="N93" s="174"/>
      <c r="O93" s="174"/>
      <c r="P93" s="178"/>
      <c r="Q93" s="174"/>
      <c r="R93" s="174"/>
      <c r="S93" s="178"/>
      <c r="T93" s="174"/>
      <c r="U93" s="174"/>
      <c r="V93" s="178"/>
      <c r="W93" s="174"/>
    </row>
    <row r="94" spans="2:23" ht="15" customHeight="1">
      <c r="B94" s="174"/>
      <c r="C94" s="174"/>
      <c r="D94" s="179"/>
      <c r="E94" s="174"/>
      <c r="F94" s="174"/>
      <c r="G94" s="179"/>
      <c r="H94" s="174"/>
      <c r="I94" s="174"/>
      <c r="J94" s="179"/>
      <c r="K94" s="174"/>
      <c r="L94" s="174"/>
      <c r="M94" s="179"/>
      <c r="N94" s="174"/>
      <c r="O94" s="174"/>
      <c r="P94" s="179"/>
      <c r="Q94" s="174"/>
      <c r="R94" s="174"/>
      <c r="S94" s="179"/>
      <c r="T94" s="174"/>
      <c r="U94" s="174"/>
      <c r="V94" s="178"/>
      <c r="W94" s="174"/>
    </row>
    <row r="95" spans="9:17" ht="15" customHeight="1">
      <c r="I95" s="174"/>
      <c r="K95" s="180"/>
      <c r="L95" s="174"/>
      <c r="M95" s="181"/>
      <c r="N95" s="174"/>
      <c r="O95" s="180"/>
      <c r="P95" s="181"/>
      <c r="Q95" s="175"/>
    </row>
    <row r="96" spans="9:17" ht="15" customHeight="1">
      <c r="I96" s="174"/>
      <c r="K96" s="175"/>
      <c r="L96" s="174"/>
      <c r="M96" s="176"/>
      <c r="N96" s="174"/>
      <c r="O96" s="175"/>
      <c r="P96" s="176"/>
      <c r="Q96" s="180"/>
    </row>
    <row r="97" spans="9:17" ht="15" customHeight="1">
      <c r="I97" s="174"/>
      <c r="K97" s="180"/>
      <c r="L97" s="174"/>
      <c r="M97" s="181"/>
      <c r="N97" s="174"/>
      <c r="O97" s="180"/>
      <c r="P97" s="176"/>
      <c r="Q97" s="180"/>
    </row>
    <row r="98" spans="9:17" ht="15" customHeight="1">
      <c r="I98" s="174"/>
      <c r="K98" s="175"/>
      <c r="L98" s="174"/>
      <c r="M98" s="176"/>
      <c r="N98" s="174"/>
      <c r="O98" s="175"/>
      <c r="P98" s="176"/>
      <c r="Q98" s="180"/>
    </row>
    <row r="99" spans="9:17" ht="15" customHeight="1">
      <c r="I99" s="174"/>
      <c r="K99" s="175"/>
      <c r="L99" s="174"/>
      <c r="M99" s="176"/>
      <c r="N99" s="174"/>
      <c r="O99" s="175"/>
      <c r="P99" s="176"/>
      <c r="Q99" s="175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8">
    <mergeCell ref="H5:J5"/>
    <mergeCell ref="B5:D5"/>
    <mergeCell ref="E4:G4"/>
    <mergeCell ref="E3:G3"/>
    <mergeCell ref="E5:G5"/>
    <mergeCell ref="H3:J3"/>
    <mergeCell ref="H4:J4"/>
    <mergeCell ref="B3:D3"/>
    <mergeCell ref="B4:D4"/>
    <mergeCell ref="AJ3:AS3"/>
    <mergeCell ref="AQ5:AS5"/>
    <mergeCell ref="W3:AH3"/>
    <mergeCell ref="W4:Y4"/>
    <mergeCell ref="W5:Y5"/>
    <mergeCell ref="AJ4:AP4"/>
    <mergeCell ref="Z5:AB5"/>
    <mergeCell ref="AC5:AE5"/>
    <mergeCell ref="AF5:AH5"/>
    <mergeCell ref="K3:P3"/>
    <mergeCell ref="Q3:S3"/>
    <mergeCell ref="Z4:AB4"/>
    <mergeCell ref="AC4:AE4"/>
    <mergeCell ref="Q4:S4"/>
    <mergeCell ref="N4:P4"/>
    <mergeCell ref="K4:M4"/>
    <mergeCell ref="T3:V3"/>
    <mergeCell ref="T4:V4"/>
    <mergeCell ref="U69:W69"/>
    <mergeCell ref="K5:M5"/>
    <mergeCell ref="N5:P5"/>
    <mergeCell ref="AT4:AV4"/>
    <mergeCell ref="AQ4:AS4"/>
    <mergeCell ref="AF4:AH4"/>
    <mergeCell ref="Q5:S5"/>
    <mergeCell ref="T5:V5"/>
    <mergeCell ref="AM6:AO6"/>
    <mergeCell ref="AJ6:AL6"/>
    <mergeCell ref="AI4:AI5"/>
  </mergeCells>
  <printOptions horizontalCentered="1"/>
  <pageMargins left="0.7086614173228347" right="0.7086614173228347" top="0.7480314960629921" bottom="1.5748031496062993" header="0.31496062992125984" footer="1.7716535433070868"/>
  <pageSetup cellComments="asDisplayed" firstPageNumber="1" useFirstPageNumber="1" horizontalDpi="300" verticalDpi="300" orientation="landscape" paperSize="9" scale="60" r:id="rId2"/>
  <headerFooter scaleWithDoc="0" alignWithMargins="0">
    <oddHeader>&amp;C&amp;"Arial Cyr,полужирный"&amp;16Дальневосточный рыбохозяйcтвенный бассейн&amp;R&amp;14Таблица 1</oddHeader>
    <oddFooter>&amp;RСтраница &amp;P</oddFooter>
  </headerFooter>
  <rowBreaks count="3" manualBreakCount="3">
    <brk id="22" max="255" man="1"/>
    <brk id="39" max="255" man="1"/>
    <brk id="70" max="255" man="1"/>
  </rowBreaks>
  <colBreaks count="3" manualBreakCount="3">
    <brk id="19" max="65535" man="1"/>
    <brk id="35" max="65535" man="1"/>
    <brk id="48" max="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3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5" sqref="D45"/>
    </sheetView>
  </sheetViews>
  <sheetFormatPr defaultColWidth="9.00390625" defaultRowHeight="12.75"/>
  <cols>
    <col min="1" max="1" width="26.375" style="0" customWidth="1"/>
    <col min="2" max="2" width="10.75390625" style="0" customWidth="1"/>
    <col min="3" max="3" width="10.625" style="0" customWidth="1"/>
    <col min="4" max="4" width="7.25390625" style="0" customWidth="1"/>
    <col min="5" max="5" width="9.625" style="0" customWidth="1"/>
    <col min="6" max="6" width="9.75390625" style="0" customWidth="1"/>
    <col min="7" max="7" width="6.875" style="0" customWidth="1"/>
    <col min="9" max="9" width="8.25390625" style="0" customWidth="1"/>
    <col min="10" max="10" width="6.875" style="0" customWidth="1"/>
    <col min="11" max="11" width="11.25390625" style="0" customWidth="1"/>
    <col min="12" max="12" width="10.75390625" style="0" customWidth="1"/>
    <col min="13" max="13" width="8.75390625" style="0" customWidth="1"/>
    <col min="14" max="14" width="11.75390625" style="0" customWidth="1"/>
    <col min="15" max="15" width="8.375" style="0" customWidth="1"/>
    <col min="16" max="16" width="8.125" style="0" customWidth="1"/>
    <col min="17" max="17" width="9.75390625" style="0" customWidth="1"/>
    <col min="18" max="18" width="9.875" style="34" customWidth="1"/>
    <col min="19" max="19" width="7.25390625" style="0" customWidth="1"/>
    <col min="20" max="20" width="8.25390625" style="0" customWidth="1"/>
    <col min="22" max="22" width="7.125" style="0" customWidth="1"/>
    <col min="23" max="23" width="10.625" style="0" customWidth="1"/>
    <col min="24" max="24" width="11.25390625" style="0" customWidth="1"/>
    <col min="25" max="25" width="11.625" style="0" customWidth="1"/>
  </cols>
  <sheetData>
    <row r="2" ht="12.75">
      <c r="B2" t="s">
        <v>13</v>
      </c>
    </row>
    <row r="3" spans="1:25" ht="12.75">
      <c r="A3" s="19"/>
      <c r="B3" s="11"/>
      <c r="C3" s="12" t="s">
        <v>14</v>
      </c>
      <c r="D3" s="13"/>
      <c r="E3" s="11"/>
      <c r="F3" s="12" t="s">
        <v>15</v>
      </c>
      <c r="G3" s="13"/>
      <c r="H3" s="11"/>
      <c r="I3" s="12" t="s">
        <v>16</v>
      </c>
      <c r="J3" s="13"/>
      <c r="K3" s="11"/>
      <c r="L3" s="12" t="s">
        <v>17</v>
      </c>
      <c r="M3" s="13"/>
      <c r="N3" s="11"/>
      <c r="O3" s="12" t="s">
        <v>18</v>
      </c>
      <c r="P3" s="13"/>
      <c r="Q3" s="11"/>
      <c r="R3" s="35" t="s">
        <v>18</v>
      </c>
      <c r="S3" s="13"/>
      <c r="T3" s="11"/>
      <c r="U3" s="12" t="s">
        <v>19</v>
      </c>
      <c r="V3" s="13"/>
      <c r="W3" s="11"/>
      <c r="X3" s="12" t="s">
        <v>17</v>
      </c>
      <c r="Y3" s="13"/>
    </row>
    <row r="4" spans="1:25" ht="12.75">
      <c r="A4" s="20"/>
      <c r="B4" s="14"/>
      <c r="C4" s="15" t="s">
        <v>20</v>
      </c>
      <c r="D4" s="9"/>
      <c r="E4" s="14"/>
      <c r="F4" s="15" t="s">
        <v>21</v>
      </c>
      <c r="G4" s="9"/>
      <c r="H4" s="14"/>
      <c r="I4" s="15" t="s">
        <v>22</v>
      </c>
      <c r="J4" s="9"/>
      <c r="K4" s="14"/>
      <c r="L4" s="15" t="s">
        <v>23</v>
      </c>
      <c r="M4" s="9"/>
      <c r="N4" s="14"/>
      <c r="O4" s="15" t="s">
        <v>24</v>
      </c>
      <c r="P4" s="9"/>
      <c r="Q4" s="14"/>
      <c r="R4" s="36" t="s">
        <v>25</v>
      </c>
      <c r="S4" s="9"/>
      <c r="T4" s="14"/>
      <c r="U4" s="15" t="s">
        <v>26</v>
      </c>
      <c r="V4" s="9"/>
      <c r="W4" s="14"/>
      <c r="X4" s="15" t="s">
        <v>27</v>
      </c>
      <c r="Y4" s="9"/>
    </row>
    <row r="5" spans="1:25" ht="12.75">
      <c r="A5" s="20"/>
      <c r="B5" s="14"/>
      <c r="C5" s="15" t="s">
        <v>28</v>
      </c>
      <c r="D5" s="9"/>
      <c r="E5" s="14"/>
      <c r="F5" s="15" t="s">
        <v>29</v>
      </c>
      <c r="G5" s="9"/>
      <c r="H5" s="14"/>
      <c r="I5" s="15" t="s">
        <v>30</v>
      </c>
      <c r="J5" s="9"/>
      <c r="K5" s="14"/>
      <c r="L5" s="14"/>
      <c r="M5" s="9"/>
      <c r="N5" s="14"/>
      <c r="O5" s="15" t="s">
        <v>31</v>
      </c>
      <c r="P5" s="9"/>
      <c r="Q5" s="14"/>
      <c r="R5" s="36" t="s">
        <v>31</v>
      </c>
      <c r="S5" s="9"/>
      <c r="T5" s="14"/>
      <c r="U5" s="15" t="s">
        <v>32</v>
      </c>
      <c r="V5" s="9"/>
      <c r="W5" s="14"/>
      <c r="X5" s="15" t="s">
        <v>33</v>
      </c>
      <c r="Y5" s="9"/>
    </row>
    <row r="6" spans="1:25" ht="12.75">
      <c r="A6" s="17"/>
      <c r="B6" s="18">
        <v>2002</v>
      </c>
      <c r="C6" s="16">
        <v>2003</v>
      </c>
      <c r="D6" s="24" t="s">
        <v>141</v>
      </c>
      <c r="E6" s="18">
        <v>2002</v>
      </c>
      <c r="F6" s="16">
        <v>2003</v>
      </c>
      <c r="G6" s="24" t="s">
        <v>141</v>
      </c>
      <c r="H6" s="18">
        <v>2002</v>
      </c>
      <c r="I6" s="16">
        <v>2003</v>
      </c>
      <c r="J6" s="24" t="s">
        <v>141</v>
      </c>
      <c r="K6" s="18">
        <v>2002</v>
      </c>
      <c r="L6" s="16">
        <v>2003</v>
      </c>
      <c r="M6" s="24" t="s">
        <v>141</v>
      </c>
      <c r="N6" s="18">
        <v>2002</v>
      </c>
      <c r="O6" s="16">
        <v>2003</v>
      </c>
      <c r="P6" s="24" t="s">
        <v>141</v>
      </c>
      <c r="Q6" s="18">
        <v>2002</v>
      </c>
      <c r="R6" s="16">
        <v>2003</v>
      </c>
      <c r="S6" s="24" t="s">
        <v>141</v>
      </c>
      <c r="T6" s="18">
        <v>2002</v>
      </c>
      <c r="U6" s="16">
        <v>2003</v>
      </c>
      <c r="V6" s="24" t="s">
        <v>141</v>
      </c>
      <c r="W6" s="18">
        <v>2002</v>
      </c>
      <c r="X6" s="16">
        <v>2003</v>
      </c>
      <c r="Y6" s="24" t="s">
        <v>141</v>
      </c>
    </row>
    <row r="7" spans="1:27" s="22" customFormat="1" ht="12.75">
      <c r="A7" s="21" t="s">
        <v>34</v>
      </c>
      <c r="B7" s="37">
        <f>B8+B83+B97+B104+B108+B113+B114+B115</f>
        <v>3613.1073</v>
      </c>
      <c r="C7" s="37">
        <f>C8+C83+C97+C104+C108+C113+C114+C115</f>
        <v>3598.419999999999</v>
      </c>
      <c r="D7" s="38">
        <f>(C7-B7)/B7*100</f>
        <v>-0.4065005210335425</v>
      </c>
      <c r="E7" s="37">
        <f>E8+E83+E97+E104+E108+E113+E114+E115</f>
        <v>1957.887</v>
      </c>
      <c r="F7" s="37">
        <f>F8+F83+F97+F104+F108+F113+F114+F115</f>
        <v>1444.7299999999998</v>
      </c>
      <c r="G7" s="38">
        <f>(F7-E7)/E7*100</f>
        <v>-26.20973529115828</v>
      </c>
      <c r="H7" s="37">
        <f>H8+H83+H97+H104+H108+H113+H114+H115</f>
        <v>1332.8</v>
      </c>
      <c r="I7" s="37">
        <f>I8+I83+I97+I104+I108+I113+I114+I115</f>
        <v>1477.05</v>
      </c>
      <c r="J7" s="38">
        <f>(I7-H7)/H7*100</f>
        <v>10.823079231692677</v>
      </c>
      <c r="K7" s="39">
        <f>SUM(B7+E7+H7)</f>
        <v>6903.7943000000005</v>
      </c>
      <c r="L7" s="39">
        <f>SUM(C7+F7+I7)</f>
        <v>6520.199999999999</v>
      </c>
      <c r="M7" s="38">
        <f>(L7-K7)/K7*100</f>
        <v>-5.5562822895809845</v>
      </c>
      <c r="N7" s="37">
        <f>N8+N83+N97+N104+N108+N113+N114+N115</f>
        <v>251.62099999999998</v>
      </c>
      <c r="O7" s="37">
        <f>O8+O83+O97+O104+O108+O113+O114+O115</f>
        <v>253.31600000000003</v>
      </c>
      <c r="P7" s="38">
        <f>(O7-N7)/N7*100</f>
        <v>0.6736321690161196</v>
      </c>
      <c r="Q7" s="37">
        <f>Q8+Q83+Q97+Q104+Q108+Q113+Q114+Q115</f>
        <v>198.077</v>
      </c>
      <c r="R7" s="39">
        <f>R8+R83+R97+R104+R108+R113+R114+R115</f>
        <v>212.116</v>
      </c>
      <c r="S7" s="38">
        <f>(R7-Q7)/Q7*100</f>
        <v>7.087647732952345</v>
      </c>
      <c r="T7" s="37">
        <f>T8+T83+T97+T104+T108+T113+T114+T115</f>
        <v>14.46</v>
      </c>
      <c r="U7" s="37">
        <f>U8+U83+U97+U104+U108+U113+U114+U115</f>
        <v>11.830000000000002</v>
      </c>
      <c r="V7" s="38">
        <f>(U7-T7)/T7*100</f>
        <v>-18.18810511756569</v>
      </c>
      <c r="W7" s="37">
        <f>T7+Q7+N7+K7</f>
        <v>7367.952300000001</v>
      </c>
      <c r="X7" s="37">
        <f>U7+R7+O7+L7</f>
        <v>6997.461999999999</v>
      </c>
      <c r="Y7" s="38">
        <f>(X7-W7)/W7*100</f>
        <v>-5.028402531867669</v>
      </c>
      <c r="AA7" s="27"/>
    </row>
    <row r="8" spans="1:25" s="22" customFormat="1" ht="12.75">
      <c r="A8" s="21" t="s">
        <v>35</v>
      </c>
      <c r="B8" s="37">
        <f>SUM(B9:B82)</f>
        <v>2870.9113</v>
      </c>
      <c r="C8" s="37">
        <f>SUM(C9:C82)</f>
        <v>2840.1439999999993</v>
      </c>
      <c r="D8" s="38">
        <f aca="true" t="shared" si="0" ref="D8:D70">(C8-B8)/B8*100</f>
        <v>-1.0716910689647878</v>
      </c>
      <c r="E8" s="37">
        <f>SUM(E9:E82)</f>
        <v>1945.657</v>
      </c>
      <c r="F8" s="37">
        <f>SUM(F9:F82)</f>
        <v>1416.2999999999997</v>
      </c>
      <c r="G8" s="38">
        <f>(F8-E8)/E8*100</f>
        <v>-27.207107933207148</v>
      </c>
      <c r="H8" s="37">
        <f>SUM(H9:H82)</f>
        <v>1292.8</v>
      </c>
      <c r="I8" s="37">
        <f>SUM(I9:I82)</f>
        <v>1472.05</v>
      </c>
      <c r="J8" s="38">
        <f>(I8-H8)/H8*100</f>
        <v>13.865253712871286</v>
      </c>
      <c r="K8" s="39">
        <f>SUM(K9:K82)</f>
        <v>6109.3653</v>
      </c>
      <c r="L8" s="39">
        <f>SUM(L9:L82)</f>
        <v>5370.490000000001</v>
      </c>
      <c r="M8" s="38">
        <f aca="true" t="shared" si="1" ref="M8:M70">(L8-K8)/K8*100</f>
        <v>-12.094141759701284</v>
      </c>
      <c r="N8" s="37">
        <f>SUM(N9:N82)</f>
        <v>217.95999999999998</v>
      </c>
      <c r="O8" s="37">
        <f>SUM(O9:O82)</f>
        <v>221.353</v>
      </c>
      <c r="P8" s="38">
        <f>(O8-N8)/N8*100</f>
        <v>1.55670765278034</v>
      </c>
      <c r="Q8" s="37">
        <f>SUM(Q9:Q82)</f>
        <v>196.672</v>
      </c>
      <c r="R8" s="39">
        <f>SUM(R9:R82)</f>
        <v>210.12900000000002</v>
      </c>
      <c r="S8" s="38">
        <f>(R8-Q8)/Q8*100</f>
        <v>6.84235681744225</v>
      </c>
      <c r="T8" s="37">
        <f>SUM(T9:T82)</f>
        <v>3.01</v>
      </c>
      <c r="U8" s="37">
        <f>SUM(U9:U82)</f>
        <v>0.98</v>
      </c>
      <c r="V8" s="38">
        <f>(U8-T8)/T8*100</f>
        <v>-67.44186046511628</v>
      </c>
      <c r="W8" s="37">
        <f>T8+Q8+N8+K8</f>
        <v>6527.0073</v>
      </c>
      <c r="X8" s="37">
        <f aca="true" t="shared" si="2" ref="W8:X70">U8+R8+O8+L8</f>
        <v>5802.952000000001</v>
      </c>
      <c r="Y8" s="38">
        <f aca="true" t="shared" si="3" ref="Y8:Y70">(X8-W8)/W8*100</f>
        <v>-11.093220318598373</v>
      </c>
    </row>
    <row r="9" spans="1:25" ht="12.75">
      <c r="A9" s="17" t="s">
        <v>36</v>
      </c>
      <c r="B9" s="2">
        <v>364.753</v>
      </c>
      <c r="C9" s="6">
        <v>306.091</v>
      </c>
      <c r="D9" s="10">
        <f t="shared" si="0"/>
        <v>-16.08266415903364</v>
      </c>
      <c r="E9" s="2">
        <v>93.1</v>
      </c>
      <c r="F9" s="2">
        <v>106</v>
      </c>
      <c r="G9" s="10">
        <f>(F9-E9)/E9*100</f>
        <v>13.856068743286794</v>
      </c>
      <c r="H9" s="2">
        <v>6.9</v>
      </c>
      <c r="I9" s="2">
        <v>16</v>
      </c>
      <c r="J9" s="10">
        <f>(I9-H9)/H9*100</f>
        <v>131.88405797101447</v>
      </c>
      <c r="K9" s="5">
        <f>SUM(B9+E9+H9)</f>
        <v>464.75299999999993</v>
      </c>
      <c r="L9" s="32">
        <f>SUM(C9+F9+I9)</f>
        <v>428.091</v>
      </c>
      <c r="M9" s="10">
        <f t="shared" si="1"/>
        <v>-7.8884913061346404</v>
      </c>
      <c r="N9" s="2">
        <v>3.823</v>
      </c>
      <c r="O9" s="6">
        <v>4.472</v>
      </c>
      <c r="P9" s="10">
        <f>(O9-N9)/N9*100</f>
        <v>16.97619670415905</v>
      </c>
      <c r="Q9" s="2"/>
      <c r="R9" s="6"/>
      <c r="S9" s="10"/>
      <c r="T9" s="2"/>
      <c r="U9" s="2"/>
      <c r="V9" s="10"/>
      <c r="W9" s="5">
        <f t="shared" si="2"/>
        <v>468.5759999999999</v>
      </c>
      <c r="X9" s="5">
        <f t="shared" si="2"/>
        <v>432.563</v>
      </c>
      <c r="Y9" s="10">
        <f t="shared" si="3"/>
        <v>-7.685626237792786</v>
      </c>
    </row>
    <row r="10" spans="1:25" ht="12.75">
      <c r="A10" s="17" t="s">
        <v>136</v>
      </c>
      <c r="B10" s="2"/>
      <c r="C10" s="2"/>
      <c r="D10" s="10"/>
      <c r="E10" s="2"/>
      <c r="F10" s="2"/>
      <c r="G10" s="10"/>
      <c r="H10" s="2">
        <v>20</v>
      </c>
      <c r="I10" s="2">
        <v>3</v>
      </c>
      <c r="J10" s="10">
        <f>(I10-H10)/H10*100</f>
        <v>-85</v>
      </c>
      <c r="K10" s="5">
        <f>SUM(B10+E10+H10)</f>
        <v>20</v>
      </c>
      <c r="L10" s="5">
        <f>SUM(C10+F10+I10)</f>
        <v>3</v>
      </c>
      <c r="M10" s="10">
        <f t="shared" si="1"/>
        <v>-85</v>
      </c>
      <c r="N10" s="2"/>
      <c r="O10" s="2"/>
      <c r="P10" s="10"/>
      <c r="Q10" s="2"/>
      <c r="R10" s="6"/>
      <c r="S10" s="10"/>
      <c r="T10" s="2"/>
      <c r="U10" s="2"/>
      <c r="V10" s="10"/>
      <c r="W10" s="5">
        <f t="shared" si="2"/>
        <v>20</v>
      </c>
      <c r="X10" s="5">
        <f t="shared" si="2"/>
        <v>3</v>
      </c>
      <c r="Y10" s="10">
        <f t="shared" si="3"/>
        <v>-85</v>
      </c>
    </row>
    <row r="11" spans="1:25" ht="12.75">
      <c r="A11" s="17" t="s">
        <v>37</v>
      </c>
      <c r="B11" s="2">
        <v>17.3</v>
      </c>
      <c r="C11" s="2">
        <v>19.9</v>
      </c>
      <c r="D11" s="10">
        <f t="shared" si="0"/>
        <v>15.028901734104034</v>
      </c>
      <c r="E11" s="2"/>
      <c r="F11" s="2"/>
      <c r="G11" s="10"/>
      <c r="H11" s="2"/>
      <c r="I11" s="2"/>
      <c r="J11" s="10"/>
      <c r="K11" s="5">
        <f aca="true" t="shared" si="4" ref="K11:L71">SUM(B11+E11+H11)</f>
        <v>17.3</v>
      </c>
      <c r="L11" s="5">
        <f t="shared" si="4"/>
        <v>19.9</v>
      </c>
      <c r="M11" s="10">
        <f t="shared" si="1"/>
        <v>15.028901734104034</v>
      </c>
      <c r="N11" s="2"/>
      <c r="O11" s="2"/>
      <c r="P11" s="10"/>
      <c r="Q11" s="2"/>
      <c r="R11" s="6"/>
      <c r="S11" s="10"/>
      <c r="T11" s="2"/>
      <c r="U11" s="2"/>
      <c r="V11" s="10"/>
      <c r="W11" s="5">
        <f t="shared" si="2"/>
        <v>17.3</v>
      </c>
      <c r="X11" s="5">
        <f t="shared" si="2"/>
        <v>19.9</v>
      </c>
      <c r="Y11" s="10">
        <f t="shared" si="3"/>
        <v>15.028901734104034</v>
      </c>
    </row>
    <row r="12" spans="1:25" ht="12.75">
      <c r="A12" s="17" t="s">
        <v>129</v>
      </c>
      <c r="B12" s="2"/>
      <c r="C12" s="2"/>
      <c r="D12" s="10"/>
      <c r="E12" s="2"/>
      <c r="F12" s="2"/>
      <c r="G12" s="10"/>
      <c r="H12" s="2"/>
      <c r="I12" s="2"/>
      <c r="J12" s="10"/>
      <c r="K12" s="5"/>
      <c r="L12" s="5"/>
      <c r="M12" s="10"/>
      <c r="N12" s="2">
        <v>50</v>
      </c>
      <c r="O12" s="2">
        <v>50</v>
      </c>
      <c r="P12" s="10">
        <f>(O12-N12)/N12*100</f>
        <v>0</v>
      </c>
      <c r="Q12" s="2"/>
      <c r="R12" s="6"/>
      <c r="S12" s="10"/>
      <c r="T12" s="2"/>
      <c r="U12" s="2"/>
      <c r="V12" s="10"/>
      <c r="W12" s="5">
        <f t="shared" si="2"/>
        <v>50</v>
      </c>
      <c r="X12" s="5">
        <f t="shared" si="2"/>
        <v>50</v>
      </c>
      <c r="Y12" s="10">
        <f t="shared" si="3"/>
        <v>0</v>
      </c>
    </row>
    <row r="13" spans="1:25" ht="12.75">
      <c r="A13" s="17" t="s">
        <v>38</v>
      </c>
      <c r="B13" s="2"/>
      <c r="C13" s="2"/>
      <c r="D13" s="10"/>
      <c r="E13" s="2"/>
      <c r="F13" s="2"/>
      <c r="G13" s="10"/>
      <c r="H13" s="2"/>
      <c r="I13" s="2"/>
      <c r="J13" s="10"/>
      <c r="K13" s="5"/>
      <c r="L13" s="5"/>
      <c r="M13" s="10"/>
      <c r="N13" s="2">
        <v>12.5</v>
      </c>
      <c r="O13" s="2">
        <v>25</v>
      </c>
      <c r="P13" s="10">
        <f>(O13-N13)/N13*100</f>
        <v>100</v>
      </c>
      <c r="Q13" s="2"/>
      <c r="R13" s="6"/>
      <c r="S13" s="10"/>
      <c r="T13" s="2"/>
      <c r="U13" s="2"/>
      <c r="V13" s="10"/>
      <c r="W13" s="5">
        <f t="shared" si="2"/>
        <v>12.5</v>
      </c>
      <c r="X13" s="5">
        <f t="shared" si="2"/>
        <v>25</v>
      </c>
      <c r="Y13" s="10">
        <f t="shared" si="3"/>
        <v>100</v>
      </c>
    </row>
    <row r="14" spans="1:25" ht="12.75">
      <c r="A14" s="17" t="s">
        <v>128</v>
      </c>
      <c r="B14" s="2">
        <v>38.31</v>
      </c>
      <c r="C14" s="2">
        <v>31.4</v>
      </c>
      <c r="D14" s="10">
        <f t="shared" si="0"/>
        <v>-18.03706604019839</v>
      </c>
      <c r="E14" s="2"/>
      <c r="F14" s="2"/>
      <c r="G14" s="10"/>
      <c r="H14" s="2"/>
      <c r="I14" s="2"/>
      <c r="J14" s="10"/>
      <c r="K14" s="5">
        <f t="shared" si="4"/>
        <v>38.31</v>
      </c>
      <c r="L14" s="5">
        <f t="shared" si="4"/>
        <v>31.4</v>
      </c>
      <c r="M14" s="10">
        <f t="shared" si="1"/>
        <v>-18.03706604019839</v>
      </c>
      <c r="N14" s="2"/>
      <c r="O14" s="2"/>
      <c r="P14" s="10"/>
      <c r="Q14" s="2"/>
      <c r="R14" s="6"/>
      <c r="S14" s="10"/>
      <c r="T14" s="2"/>
      <c r="U14" s="2"/>
      <c r="V14" s="10"/>
      <c r="W14" s="5">
        <f t="shared" si="2"/>
        <v>38.31</v>
      </c>
      <c r="X14" s="5">
        <f t="shared" si="2"/>
        <v>31.4</v>
      </c>
      <c r="Y14" s="10">
        <f t="shared" si="3"/>
        <v>-18.03706604019839</v>
      </c>
    </row>
    <row r="15" spans="1:25" ht="12.75">
      <c r="A15" s="17" t="s">
        <v>133</v>
      </c>
      <c r="B15" s="2"/>
      <c r="C15" s="2"/>
      <c r="D15" s="10"/>
      <c r="E15" s="2"/>
      <c r="F15" s="2"/>
      <c r="G15" s="10"/>
      <c r="H15" s="2"/>
      <c r="I15" s="2"/>
      <c r="J15" s="10"/>
      <c r="K15" s="5"/>
      <c r="L15" s="5"/>
      <c r="M15" s="10"/>
      <c r="N15" s="2">
        <v>43.8</v>
      </c>
      <c r="O15" s="2">
        <v>30.76</v>
      </c>
      <c r="P15" s="10">
        <f>(O15-N15)/N15*100</f>
        <v>-29.771689497716885</v>
      </c>
      <c r="Q15" s="2"/>
      <c r="R15" s="6"/>
      <c r="S15" s="10"/>
      <c r="T15" s="2"/>
      <c r="U15" s="2"/>
      <c r="V15" s="10"/>
      <c r="W15" s="5">
        <f t="shared" si="2"/>
        <v>43.8</v>
      </c>
      <c r="X15" s="5">
        <f t="shared" si="2"/>
        <v>30.76</v>
      </c>
      <c r="Y15" s="10">
        <f t="shared" si="3"/>
        <v>-29.771689497716885</v>
      </c>
    </row>
    <row r="16" spans="1:25" ht="12.75">
      <c r="A16" s="17" t="s">
        <v>39</v>
      </c>
      <c r="B16" s="2"/>
      <c r="C16" s="2"/>
      <c r="D16" s="10"/>
      <c r="E16" s="2"/>
      <c r="F16" s="2"/>
      <c r="G16" s="10"/>
      <c r="H16" s="2"/>
      <c r="I16" s="2"/>
      <c r="J16" s="10"/>
      <c r="K16" s="5"/>
      <c r="L16" s="5"/>
      <c r="M16" s="10"/>
      <c r="N16" s="2">
        <v>40</v>
      </c>
      <c r="O16" s="2">
        <v>40</v>
      </c>
      <c r="P16" s="10">
        <f>(O16-N16)/N16*100</f>
        <v>0</v>
      </c>
      <c r="Q16" s="6">
        <v>0.105</v>
      </c>
      <c r="R16" s="6">
        <v>0.35</v>
      </c>
      <c r="S16" s="10">
        <f>(R16-Q16)/Q16*100</f>
        <v>233.33333333333334</v>
      </c>
      <c r="T16" s="2"/>
      <c r="U16" s="2"/>
      <c r="V16" s="10"/>
      <c r="W16" s="5">
        <f t="shared" si="2"/>
        <v>40.105</v>
      </c>
      <c r="X16" s="5">
        <f t="shared" si="2"/>
        <v>40.35</v>
      </c>
      <c r="Y16" s="10">
        <f t="shared" si="3"/>
        <v>0.6108963969579967</v>
      </c>
    </row>
    <row r="17" spans="1:25" ht="12.75">
      <c r="A17" s="17" t="s">
        <v>40</v>
      </c>
      <c r="B17" s="2"/>
      <c r="C17" s="6">
        <v>0.001</v>
      </c>
      <c r="D17" s="10"/>
      <c r="E17" s="2">
        <v>24</v>
      </c>
      <c r="F17" s="2">
        <v>34</v>
      </c>
      <c r="G17" s="10">
        <f>(F17-E17)/E17*100</f>
        <v>41.66666666666667</v>
      </c>
      <c r="H17" s="2">
        <v>5</v>
      </c>
      <c r="I17" s="2">
        <v>11</v>
      </c>
      <c r="J17" s="10">
        <f>(I17-H17)/H17*100</f>
        <v>120</v>
      </c>
      <c r="K17" s="5">
        <f t="shared" si="4"/>
        <v>29</v>
      </c>
      <c r="L17" s="5"/>
      <c r="M17" s="10">
        <f t="shared" si="1"/>
        <v>-100</v>
      </c>
      <c r="N17" s="2"/>
      <c r="O17" s="2"/>
      <c r="P17" s="10"/>
      <c r="Q17" s="2"/>
      <c r="R17" s="6"/>
      <c r="S17" s="10"/>
      <c r="T17" s="2"/>
      <c r="U17" s="2"/>
      <c r="V17" s="10"/>
      <c r="W17" s="5">
        <f t="shared" si="2"/>
        <v>29</v>
      </c>
      <c r="X17" s="5">
        <f t="shared" si="2"/>
        <v>0</v>
      </c>
      <c r="Y17" s="10">
        <f t="shared" si="3"/>
        <v>-100</v>
      </c>
    </row>
    <row r="18" spans="1:25" ht="12.75">
      <c r="A18" s="17" t="s">
        <v>41</v>
      </c>
      <c r="B18" s="2"/>
      <c r="C18" s="2"/>
      <c r="D18" s="10"/>
      <c r="E18" s="2">
        <v>320</v>
      </c>
      <c r="F18" s="2">
        <v>310</v>
      </c>
      <c r="G18" s="10">
        <f>(F18-E18)/E18*100</f>
        <v>-3.125</v>
      </c>
      <c r="H18" s="2"/>
      <c r="I18" s="2"/>
      <c r="J18" s="10"/>
      <c r="K18" s="5">
        <f t="shared" si="4"/>
        <v>320</v>
      </c>
      <c r="L18" s="5"/>
      <c r="M18" s="10">
        <f t="shared" si="1"/>
        <v>-100</v>
      </c>
      <c r="N18" s="2"/>
      <c r="O18" s="2"/>
      <c r="P18" s="10"/>
      <c r="Q18" s="2"/>
      <c r="R18" s="6"/>
      <c r="S18" s="10"/>
      <c r="T18" s="2"/>
      <c r="U18" s="2"/>
      <c r="V18" s="10"/>
      <c r="W18" s="5">
        <f t="shared" si="2"/>
        <v>320</v>
      </c>
      <c r="X18" s="5">
        <f>U18+R18+O18+L18</f>
        <v>0</v>
      </c>
      <c r="Y18" s="10">
        <f t="shared" si="3"/>
        <v>-100</v>
      </c>
    </row>
    <row r="19" spans="1:25" ht="12.75">
      <c r="A19" s="17" t="s">
        <v>42</v>
      </c>
      <c r="B19" s="2">
        <v>95</v>
      </c>
      <c r="C19" s="2">
        <v>95</v>
      </c>
      <c r="D19" s="10">
        <f t="shared" si="0"/>
        <v>0</v>
      </c>
      <c r="E19" s="2"/>
      <c r="F19" s="2"/>
      <c r="G19" s="10"/>
      <c r="H19" s="2"/>
      <c r="I19" s="2"/>
      <c r="J19" s="10"/>
      <c r="K19" s="5">
        <f t="shared" si="4"/>
        <v>95</v>
      </c>
      <c r="L19" s="5">
        <f t="shared" si="4"/>
        <v>95</v>
      </c>
      <c r="M19" s="10">
        <f t="shared" si="1"/>
        <v>0</v>
      </c>
      <c r="N19" s="2"/>
      <c r="O19" s="2"/>
      <c r="P19" s="10"/>
      <c r="Q19" s="2"/>
      <c r="R19" s="6"/>
      <c r="S19" s="10"/>
      <c r="T19" s="2"/>
      <c r="U19" s="2"/>
      <c r="V19" s="10"/>
      <c r="W19" s="5">
        <f t="shared" si="2"/>
        <v>95</v>
      </c>
      <c r="X19" s="5">
        <f t="shared" si="2"/>
        <v>95</v>
      </c>
      <c r="Y19" s="10">
        <f t="shared" si="3"/>
        <v>0</v>
      </c>
    </row>
    <row r="20" spans="1:25" ht="12.75">
      <c r="A20" s="17" t="s">
        <v>43</v>
      </c>
      <c r="B20" s="2">
        <v>190.52</v>
      </c>
      <c r="C20" s="2">
        <v>148</v>
      </c>
      <c r="D20" s="10">
        <f t="shared" si="0"/>
        <v>-22.31786689061516</v>
      </c>
      <c r="E20" s="2">
        <v>100</v>
      </c>
      <c r="F20" s="2">
        <v>110</v>
      </c>
      <c r="G20" s="10">
        <f>(F20-E20)/E20*100</f>
        <v>10</v>
      </c>
      <c r="H20" s="2">
        <v>1</v>
      </c>
      <c r="I20" s="2">
        <v>2.55</v>
      </c>
      <c r="J20" s="10">
        <f>(I20-H20)/H20*100</f>
        <v>154.99999999999997</v>
      </c>
      <c r="K20" s="5">
        <f t="shared" si="4"/>
        <v>291.52</v>
      </c>
      <c r="L20" s="5">
        <f t="shared" si="4"/>
        <v>260.55</v>
      </c>
      <c r="M20" s="10">
        <f t="shared" si="1"/>
        <v>-10.623627881448948</v>
      </c>
      <c r="N20" s="2"/>
      <c r="O20" s="2"/>
      <c r="P20" s="10"/>
      <c r="Q20" s="2"/>
      <c r="R20" s="6"/>
      <c r="S20" s="10"/>
      <c r="T20" s="2"/>
      <c r="U20" s="2"/>
      <c r="V20" s="10"/>
      <c r="W20" s="5">
        <f t="shared" si="2"/>
        <v>291.52</v>
      </c>
      <c r="X20" s="5">
        <f t="shared" si="2"/>
        <v>260.55</v>
      </c>
      <c r="Y20" s="10">
        <f t="shared" si="3"/>
        <v>-10.623627881448948</v>
      </c>
    </row>
    <row r="21" spans="1:25" ht="12.75">
      <c r="A21" s="17" t="s">
        <v>44</v>
      </c>
      <c r="B21" s="2">
        <v>25</v>
      </c>
      <c r="C21" s="2">
        <v>45</v>
      </c>
      <c r="D21" s="10">
        <f t="shared" si="0"/>
        <v>80</v>
      </c>
      <c r="E21" s="2">
        <v>10</v>
      </c>
      <c r="F21" s="2">
        <v>10</v>
      </c>
      <c r="G21" s="10">
        <f>(F21-E21)/E21*100</f>
        <v>0</v>
      </c>
      <c r="H21" s="2">
        <v>2</v>
      </c>
      <c r="I21" s="2">
        <v>1</v>
      </c>
      <c r="J21" s="10">
        <f>(I21-H21)/H21*100</f>
        <v>-50</v>
      </c>
      <c r="K21" s="5">
        <f t="shared" si="4"/>
        <v>37</v>
      </c>
      <c r="L21" s="5">
        <f t="shared" si="4"/>
        <v>56</v>
      </c>
      <c r="M21" s="10">
        <f t="shared" si="1"/>
        <v>51.35135135135135</v>
      </c>
      <c r="N21" s="2"/>
      <c r="O21" s="2"/>
      <c r="P21" s="10"/>
      <c r="Q21" s="2"/>
      <c r="R21" s="6"/>
      <c r="S21" s="10"/>
      <c r="T21" s="2"/>
      <c r="U21" s="2"/>
      <c r="V21" s="10"/>
      <c r="W21" s="5">
        <f t="shared" si="2"/>
        <v>37</v>
      </c>
      <c r="X21" s="5">
        <f t="shared" si="2"/>
        <v>56</v>
      </c>
      <c r="Y21" s="10">
        <f t="shared" si="3"/>
        <v>51.35135135135135</v>
      </c>
    </row>
    <row r="22" spans="1:25" ht="12.75">
      <c r="A22" s="17" t="s">
        <v>135</v>
      </c>
      <c r="B22" s="2">
        <v>1.5</v>
      </c>
      <c r="C22" s="2">
        <v>2.4</v>
      </c>
      <c r="D22" s="10">
        <f t="shared" si="0"/>
        <v>60</v>
      </c>
      <c r="E22" s="2">
        <v>5</v>
      </c>
      <c r="F22" s="2">
        <v>5</v>
      </c>
      <c r="G22" s="10">
        <f>(F22-E22)/E22*100</f>
        <v>0</v>
      </c>
      <c r="H22" s="2"/>
      <c r="I22" s="2"/>
      <c r="J22" s="10"/>
      <c r="K22" s="5">
        <f t="shared" si="4"/>
        <v>6.5</v>
      </c>
      <c r="L22" s="5">
        <f t="shared" si="4"/>
        <v>7.4</v>
      </c>
      <c r="M22" s="10">
        <f t="shared" si="1"/>
        <v>13.846153846153852</v>
      </c>
      <c r="N22" s="2"/>
      <c r="O22" s="2"/>
      <c r="P22" s="10"/>
      <c r="Q22" s="2"/>
      <c r="R22" s="6"/>
      <c r="S22" s="10"/>
      <c r="T22" s="2"/>
      <c r="U22" s="2"/>
      <c r="V22" s="10"/>
      <c r="W22" s="5">
        <f t="shared" si="2"/>
        <v>6.5</v>
      </c>
      <c r="X22" s="5">
        <f t="shared" si="2"/>
        <v>7.4</v>
      </c>
      <c r="Y22" s="10">
        <f t="shared" si="3"/>
        <v>13.846153846153852</v>
      </c>
    </row>
    <row r="23" spans="1:25" ht="12.75">
      <c r="A23" s="17" t="s">
        <v>45</v>
      </c>
      <c r="B23" s="2"/>
      <c r="C23" s="2"/>
      <c r="D23" s="10"/>
      <c r="E23" s="2"/>
      <c r="F23" s="2"/>
      <c r="G23" s="10"/>
      <c r="H23" s="2"/>
      <c r="I23" s="2"/>
      <c r="J23" s="10"/>
      <c r="K23" s="5"/>
      <c r="L23" s="5"/>
      <c r="M23" s="10"/>
      <c r="N23" s="2">
        <v>2</v>
      </c>
      <c r="O23" s="2">
        <v>1.7</v>
      </c>
      <c r="P23" s="10">
        <f>(O23-N23)/N23*100</f>
        <v>-15.000000000000002</v>
      </c>
      <c r="Q23" s="2"/>
      <c r="R23" s="6"/>
      <c r="S23" s="10"/>
      <c r="T23" s="2"/>
      <c r="U23" s="2"/>
      <c r="V23" s="10"/>
      <c r="W23" s="5">
        <f t="shared" si="2"/>
        <v>2</v>
      </c>
      <c r="X23" s="5">
        <f t="shared" si="2"/>
        <v>1.7</v>
      </c>
      <c r="Y23" s="10">
        <f t="shared" si="3"/>
        <v>-15.000000000000002</v>
      </c>
    </row>
    <row r="24" spans="1:25" ht="12.75">
      <c r="A24" s="17" t="s">
        <v>46</v>
      </c>
      <c r="B24" s="2"/>
      <c r="C24" s="2"/>
      <c r="D24" s="10"/>
      <c r="E24" s="2">
        <v>55</v>
      </c>
      <c r="F24" s="2">
        <v>10</v>
      </c>
      <c r="G24" s="10">
        <f>(F24-E24)/E24*100</f>
        <v>-81.81818181818183</v>
      </c>
      <c r="H24" s="2"/>
      <c r="I24" s="2"/>
      <c r="J24" s="10"/>
      <c r="K24" s="5">
        <f t="shared" si="4"/>
        <v>55</v>
      </c>
      <c r="L24" s="5">
        <f t="shared" si="4"/>
        <v>10</v>
      </c>
      <c r="M24" s="10">
        <f t="shared" si="1"/>
        <v>-81.81818181818183</v>
      </c>
      <c r="N24" s="2"/>
      <c r="O24" s="2"/>
      <c r="P24" s="10"/>
      <c r="Q24" s="2"/>
      <c r="R24" s="6"/>
      <c r="S24" s="10"/>
      <c r="T24" s="2"/>
      <c r="U24" s="2"/>
      <c r="V24" s="10"/>
      <c r="W24" s="5">
        <f t="shared" si="2"/>
        <v>55</v>
      </c>
      <c r="X24" s="5">
        <f t="shared" si="2"/>
        <v>10</v>
      </c>
      <c r="Y24" s="10">
        <f t="shared" si="3"/>
        <v>-81.81818181818183</v>
      </c>
    </row>
    <row r="25" spans="1:25" ht="12.75">
      <c r="A25" s="17" t="s">
        <v>47</v>
      </c>
      <c r="B25" s="2">
        <v>929.6</v>
      </c>
      <c r="C25" s="2">
        <v>986.25</v>
      </c>
      <c r="D25" s="10">
        <f t="shared" si="0"/>
        <v>6.094018932874352</v>
      </c>
      <c r="E25" s="2"/>
      <c r="F25" s="2"/>
      <c r="G25" s="10"/>
      <c r="H25" s="2"/>
      <c r="I25" s="2"/>
      <c r="J25" s="10"/>
      <c r="K25" s="5">
        <f t="shared" si="4"/>
        <v>929.6</v>
      </c>
      <c r="L25" s="5">
        <f t="shared" si="4"/>
        <v>986.25</v>
      </c>
      <c r="M25" s="10">
        <f t="shared" si="1"/>
        <v>6.094018932874352</v>
      </c>
      <c r="N25" s="2"/>
      <c r="O25" s="2"/>
      <c r="P25" s="10"/>
      <c r="Q25" s="2"/>
      <c r="R25" s="6"/>
      <c r="S25" s="10"/>
      <c r="T25" s="2"/>
      <c r="U25" s="2"/>
      <c r="V25" s="10"/>
      <c r="W25" s="5">
        <f t="shared" si="2"/>
        <v>929.6</v>
      </c>
      <c r="X25" s="5">
        <f t="shared" si="2"/>
        <v>986.25</v>
      </c>
      <c r="Y25" s="10">
        <f t="shared" si="3"/>
        <v>6.094018932874352</v>
      </c>
    </row>
    <row r="26" spans="1:25" ht="12.75">
      <c r="A26" s="17" t="s">
        <v>48</v>
      </c>
      <c r="B26" s="2">
        <v>45.477</v>
      </c>
      <c r="C26" s="2">
        <v>43.051</v>
      </c>
      <c r="D26" s="10">
        <f t="shared" si="0"/>
        <v>-5.334564725025826</v>
      </c>
      <c r="E26" s="2"/>
      <c r="F26" s="2"/>
      <c r="G26" s="10"/>
      <c r="H26" s="2"/>
      <c r="I26" s="2"/>
      <c r="J26" s="10"/>
      <c r="K26" s="5">
        <f t="shared" si="4"/>
        <v>45.477</v>
      </c>
      <c r="L26" s="5">
        <f t="shared" si="4"/>
        <v>43.051</v>
      </c>
      <c r="M26" s="10">
        <f t="shared" si="1"/>
        <v>-5.334564725025826</v>
      </c>
      <c r="N26" s="2">
        <v>1.02</v>
      </c>
      <c r="O26" s="2">
        <v>1.19</v>
      </c>
      <c r="P26" s="10">
        <f>(O26-N26)/N26*100</f>
        <v>16.66666666666666</v>
      </c>
      <c r="Q26" s="2"/>
      <c r="R26" s="6"/>
      <c r="S26" s="10"/>
      <c r="T26" s="2"/>
      <c r="U26" s="2"/>
      <c r="V26" s="10"/>
      <c r="W26" s="5">
        <f t="shared" si="2"/>
        <v>46.497</v>
      </c>
      <c r="X26" s="5">
        <f t="shared" si="2"/>
        <v>44.241</v>
      </c>
      <c r="Y26" s="10">
        <f t="shared" si="3"/>
        <v>-4.851925930705208</v>
      </c>
    </row>
    <row r="27" spans="1:25" ht="12.75">
      <c r="A27" s="17" t="s">
        <v>49</v>
      </c>
      <c r="B27" s="2">
        <v>1</v>
      </c>
      <c r="C27" s="2">
        <v>1</v>
      </c>
      <c r="D27" s="10">
        <f t="shared" si="0"/>
        <v>0</v>
      </c>
      <c r="E27" s="2">
        <v>156.5</v>
      </c>
      <c r="F27" s="40">
        <v>155</v>
      </c>
      <c r="G27" s="10">
        <f>(F27-E27)/E27*100</f>
        <v>-0.9584664536741214</v>
      </c>
      <c r="H27" s="2">
        <v>70</v>
      </c>
      <c r="I27" s="40">
        <v>95</v>
      </c>
      <c r="J27" s="10">
        <f>(I27-H27)/H27*100</f>
        <v>35.714285714285715</v>
      </c>
      <c r="K27" s="5">
        <f t="shared" si="4"/>
        <v>227.5</v>
      </c>
      <c r="L27" s="5">
        <f t="shared" si="4"/>
        <v>251</v>
      </c>
      <c r="M27" s="10">
        <f t="shared" si="1"/>
        <v>10.329670329670328</v>
      </c>
      <c r="N27" s="2"/>
      <c r="O27" s="2"/>
      <c r="P27" s="10"/>
      <c r="Q27" s="2"/>
      <c r="R27" s="6"/>
      <c r="S27" s="10"/>
      <c r="T27" s="2"/>
      <c r="U27" s="2"/>
      <c r="V27" s="10"/>
      <c r="W27" s="5">
        <f t="shared" si="2"/>
        <v>227.5</v>
      </c>
      <c r="X27" s="5">
        <f t="shared" si="2"/>
        <v>251</v>
      </c>
      <c r="Y27" s="10">
        <f t="shared" si="3"/>
        <v>10.329670329670328</v>
      </c>
    </row>
    <row r="28" spans="1:25" ht="12.75">
      <c r="A28" s="17" t="s">
        <v>50</v>
      </c>
      <c r="B28" s="2">
        <v>50</v>
      </c>
      <c r="C28" s="2">
        <v>70</v>
      </c>
      <c r="D28" s="10">
        <f t="shared" si="0"/>
        <v>40</v>
      </c>
      <c r="E28" s="2"/>
      <c r="F28" s="2"/>
      <c r="G28" s="10"/>
      <c r="H28" s="2"/>
      <c r="I28" s="2"/>
      <c r="J28" s="10"/>
      <c r="K28" s="5">
        <f t="shared" si="4"/>
        <v>50</v>
      </c>
      <c r="L28" s="5">
        <f t="shared" si="4"/>
        <v>70</v>
      </c>
      <c r="M28" s="10">
        <f t="shared" si="1"/>
        <v>40</v>
      </c>
      <c r="N28" s="2"/>
      <c r="O28" s="2"/>
      <c r="P28" s="10"/>
      <c r="Q28" s="2"/>
      <c r="R28" s="6"/>
      <c r="S28" s="10"/>
      <c r="T28" s="2"/>
      <c r="U28" s="2"/>
      <c r="V28" s="10"/>
      <c r="W28" s="5">
        <f t="shared" si="2"/>
        <v>50</v>
      </c>
      <c r="X28" s="5">
        <f t="shared" si="2"/>
        <v>70</v>
      </c>
      <c r="Y28" s="10">
        <f t="shared" si="3"/>
        <v>40</v>
      </c>
    </row>
    <row r="29" spans="1:25" ht="12.75">
      <c r="A29" s="17" t="s">
        <v>51</v>
      </c>
      <c r="B29" s="2">
        <v>171.12</v>
      </c>
      <c r="C29" s="2">
        <v>140.2</v>
      </c>
      <c r="D29" s="10">
        <f t="shared" si="0"/>
        <v>-18.0691912108462</v>
      </c>
      <c r="E29" s="2">
        <v>0.5</v>
      </c>
      <c r="F29" s="2">
        <v>2</v>
      </c>
      <c r="G29" s="10">
        <f>(F29-E29)/E29*100</f>
        <v>300</v>
      </c>
      <c r="H29" s="2"/>
      <c r="I29" s="2"/>
      <c r="J29" s="10"/>
      <c r="K29" s="5">
        <f t="shared" si="4"/>
        <v>171.62</v>
      </c>
      <c r="L29" s="5">
        <f t="shared" si="4"/>
        <v>142.2</v>
      </c>
      <c r="M29" s="10">
        <f t="shared" si="1"/>
        <v>-17.142524181330856</v>
      </c>
      <c r="N29" s="6">
        <v>0.155</v>
      </c>
      <c r="O29" s="2">
        <v>0.15</v>
      </c>
      <c r="P29" s="10">
        <f>(O29-N29)/N29*100</f>
        <v>-3.2258064516129057</v>
      </c>
      <c r="Q29" s="2"/>
      <c r="R29" s="6"/>
      <c r="S29" s="10"/>
      <c r="T29" s="2"/>
      <c r="U29" s="2"/>
      <c r="V29" s="10"/>
      <c r="W29" s="5">
        <f t="shared" si="2"/>
        <v>171.775</v>
      </c>
      <c r="X29" s="5">
        <f t="shared" si="2"/>
        <v>142.35</v>
      </c>
      <c r="Y29" s="10">
        <f t="shared" si="3"/>
        <v>-17.12996652597876</v>
      </c>
    </row>
    <row r="30" spans="1:25" ht="12.75">
      <c r="A30" s="17" t="s">
        <v>52</v>
      </c>
      <c r="B30" s="2">
        <v>28.38</v>
      </c>
      <c r="C30" s="2">
        <v>27.26</v>
      </c>
      <c r="D30" s="10">
        <f t="shared" si="0"/>
        <v>-3.946441155743472</v>
      </c>
      <c r="E30" s="2">
        <v>5.2</v>
      </c>
      <c r="F30" s="2">
        <v>8.4</v>
      </c>
      <c r="G30" s="10">
        <f>(F30-E30)/E30*100</f>
        <v>61.53846153846154</v>
      </c>
      <c r="H30" s="2">
        <v>3.8</v>
      </c>
      <c r="I30" s="2">
        <v>4.2</v>
      </c>
      <c r="J30" s="10">
        <f>(I30-H30)/H30*100</f>
        <v>10.526315789473696</v>
      </c>
      <c r="K30" s="5">
        <f t="shared" si="4"/>
        <v>37.379999999999995</v>
      </c>
      <c r="L30" s="5">
        <f t="shared" si="4"/>
        <v>39.86000000000001</v>
      </c>
      <c r="M30" s="10">
        <f t="shared" si="1"/>
        <v>6.634563937934755</v>
      </c>
      <c r="N30" s="2"/>
      <c r="O30" s="2"/>
      <c r="P30" s="10"/>
      <c r="Q30" s="2"/>
      <c r="R30" s="6"/>
      <c r="S30" s="10"/>
      <c r="T30" s="2"/>
      <c r="U30" s="2"/>
      <c r="V30" s="10"/>
      <c r="W30" s="5">
        <f t="shared" si="2"/>
        <v>37.379999999999995</v>
      </c>
      <c r="X30" s="5">
        <f t="shared" si="2"/>
        <v>39.86000000000001</v>
      </c>
      <c r="Y30" s="10">
        <f t="shared" si="3"/>
        <v>6.634563937934755</v>
      </c>
    </row>
    <row r="31" spans="1:25" ht="12.75">
      <c r="A31" s="17" t="s">
        <v>53</v>
      </c>
      <c r="B31" s="2">
        <v>3.816</v>
      </c>
      <c r="C31" s="2">
        <v>3.621</v>
      </c>
      <c r="D31" s="10">
        <f t="shared" si="0"/>
        <v>-5.110062893081757</v>
      </c>
      <c r="E31" s="2">
        <v>8.9</v>
      </c>
      <c r="F31" s="2">
        <v>8.8</v>
      </c>
      <c r="G31" s="10">
        <f>(F31-E31)/E31*100</f>
        <v>-1.1235955056179736</v>
      </c>
      <c r="H31" s="2">
        <v>32.1</v>
      </c>
      <c r="I31" s="2">
        <v>29.2</v>
      </c>
      <c r="J31" s="10">
        <f>(I31-H31)/H31*100</f>
        <v>-9.034267912772592</v>
      </c>
      <c r="K31" s="5">
        <f t="shared" si="4"/>
        <v>44.816</v>
      </c>
      <c r="L31" s="5">
        <f t="shared" si="4"/>
        <v>41.621</v>
      </c>
      <c r="M31" s="10">
        <f t="shared" si="1"/>
        <v>-7.129150303463049</v>
      </c>
      <c r="N31" s="2"/>
      <c r="O31" s="2"/>
      <c r="P31" s="10"/>
      <c r="Q31" s="2"/>
      <c r="R31" s="6"/>
      <c r="S31" s="10"/>
      <c r="T31" s="2"/>
      <c r="U31" s="2"/>
      <c r="V31" s="10"/>
      <c r="W31" s="5">
        <f t="shared" si="2"/>
        <v>44.816</v>
      </c>
      <c r="X31" s="5">
        <f t="shared" si="2"/>
        <v>41.621</v>
      </c>
      <c r="Y31" s="10">
        <f t="shared" si="3"/>
        <v>-7.129150303463049</v>
      </c>
    </row>
    <row r="32" spans="1:25" ht="12.75">
      <c r="A32" s="17" t="s">
        <v>54</v>
      </c>
      <c r="B32" s="2"/>
      <c r="C32" s="2"/>
      <c r="D32" s="10"/>
      <c r="E32" s="2"/>
      <c r="F32" s="2"/>
      <c r="G32" s="10"/>
      <c r="H32" s="2">
        <v>34</v>
      </c>
      <c r="I32" s="2"/>
      <c r="J32" s="10">
        <f>(I32-H32)/H32*100</f>
        <v>-100</v>
      </c>
      <c r="K32" s="5">
        <f t="shared" si="4"/>
        <v>34</v>
      </c>
      <c r="L32" s="5">
        <f t="shared" si="4"/>
        <v>0</v>
      </c>
      <c r="M32" s="10">
        <f t="shared" si="1"/>
        <v>-100</v>
      </c>
      <c r="N32" s="2"/>
      <c r="O32" s="2"/>
      <c r="P32" s="10"/>
      <c r="Q32" s="2"/>
      <c r="R32" s="6"/>
      <c r="S32" s="10"/>
      <c r="T32" s="2"/>
      <c r="U32" s="2"/>
      <c r="V32" s="10"/>
      <c r="W32" s="5">
        <f t="shared" si="2"/>
        <v>34</v>
      </c>
      <c r="X32" s="5">
        <f t="shared" si="2"/>
        <v>0</v>
      </c>
      <c r="Y32" s="10">
        <f t="shared" si="3"/>
        <v>-100</v>
      </c>
    </row>
    <row r="33" spans="1:25" ht="12.75">
      <c r="A33" s="17" t="s">
        <v>55</v>
      </c>
      <c r="B33" s="2">
        <v>195</v>
      </c>
      <c r="C33" s="2">
        <v>195</v>
      </c>
      <c r="D33" s="10">
        <f t="shared" si="0"/>
        <v>0</v>
      </c>
      <c r="E33" s="2">
        <v>6.24</v>
      </c>
      <c r="F33" s="2">
        <v>17</v>
      </c>
      <c r="G33" s="10">
        <f>(F33-E33)/E33*100</f>
        <v>172.43589743589743</v>
      </c>
      <c r="H33" s="2"/>
      <c r="I33" s="2"/>
      <c r="J33" s="10"/>
      <c r="K33" s="5">
        <f t="shared" si="4"/>
        <v>201.24</v>
      </c>
      <c r="L33" s="5">
        <f t="shared" si="4"/>
        <v>212</v>
      </c>
      <c r="M33" s="10">
        <f t="shared" si="1"/>
        <v>5.34684953289604</v>
      </c>
      <c r="N33" s="2"/>
      <c r="O33" s="2"/>
      <c r="P33" s="10"/>
      <c r="Q33" s="2"/>
      <c r="R33" s="6"/>
      <c r="S33" s="10"/>
      <c r="T33" s="2"/>
      <c r="U33" s="2"/>
      <c r="V33" s="10"/>
      <c r="W33" s="5">
        <f t="shared" si="2"/>
        <v>201.24</v>
      </c>
      <c r="X33" s="5">
        <f t="shared" si="2"/>
        <v>212</v>
      </c>
      <c r="Y33" s="10">
        <f t="shared" si="3"/>
        <v>5.34684953289604</v>
      </c>
    </row>
    <row r="34" spans="1:25" ht="12.75">
      <c r="A34" s="17" t="s">
        <v>56</v>
      </c>
      <c r="B34" s="2"/>
      <c r="C34" s="2"/>
      <c r="D34" s="10"/>
      <c r="E34" s="2">
        <v>355</v>
      </c>
      <c r="F34" s="2">
        <v>335</v>
      </c>
      <c r="G34" s="10">
        <f>(F34-E34)/E34*100</f>
        <v>-5.633802816901409</v>
      </c>
      <c r="H34" s="2">
        <v>865</v>
      </c>
      <c r="I34" s="2">
        <v>1155</v>
      </c>
      <c r="J34" s="10">
        <f>(I34-H34)/H34*100</f>
        <v>33.52601156069364</v>
      </c>
      <c r="K34" s="5">
        <f t="shared" si="4"/>
        <v>1220</v>
      </c>
      <c r="L34" s="5">
        <f t="shared" si="4"/>
        <v>1490</v>
      </c>
      <c r="M34" s="10">
        <f t="shared" si="1"/>
        <v>22.131147540983605</v>
      </c>
      <c r="N34" s="2">
        <v>0.1</v>
      </c>
      <c r="O34" s="2"/>
      <c r="P34" s="10">
        <f>(O34-N34)/N34*100</f>
        <v>-100</v>
      </c>
      <c r="Q34" s="2"/>
      <c r="R34" s="6"/>
      <c r="S34" s="10"/>
      <c r="T34" s="2"/>
      <c r="U34" s="2"/>
      <c r="V34" s="10"/>
      <c r="W34" s="5">
        <f t="shared" si="2"/>
        <v>1220.1</v>
      </c>
      <c r="X34" s="5">
        <f t="shared" si="2"/>
        <v>1490</v>
      </c>
      <c r="Y34" s="10">
        <f t="shared" si="3"/>
        <v>22.121137611671184</v>
      </c>
    </row>
    <row r="35" spans="1:25" ht="12.75">
      <c r="A35" s="17" t="s">
        <v>57</v>
      </c>
      <c r="B35" s="2"/>
      <c r="C35" s="2"/>
      <c r="D35" s="10"/>
      <c r="E35" s="2">
        <v>20</v>
      </c>
      <c r="F35" s="2">
        <v>45</v>
      </c>
      <c r="G35" s="10">
        <f>(F35-E35)/E35*100</f>
        <v>125</v>
      </c>
      <c r="H35" s="2"/>
      <c r="I35" s="2"/>
      <c r="J35" s="10"/>
      <c r="K35" s="5">
        <f t="shared" si="4"/>
        <v>20</v>
      </c>
      <c r="L35" s="5">
        <f t="shared" si="4"/>
        <v>45</v>
      </c>
      <c r="M35" s="10">
        <f t="shared" si="1"/>
        <v>125</v>
      </c>
      <c r="N35" s="2"/>
      <c r="O35" s="2"/>
      <c r="P35" s="10"/>
      <c r="Q35" s="2"/>
      <c r="R35" s="6"/>
      <c r="S35" s="10"/>
      <c r="T35" s="2"/>
      <c r="U35" s="2"/>
      <c r="V35" s="10"/>
      <c r="W35" s="5">
        <f t="shared" si="2"/>
        <v>20</v>
      </c>
      <c r="X35" s="5">
        <f t="shared" si="2"/>
        <v>45</v>
      </c>
      <c r="Y35" s="10">
        <f t="shared" si="3"/>
        <v>125</v>
      </c>
    </row>
    <row r="36" spans="1:25" ht="12.75">
      <c r="A36" s="17" t="s">
        <v>58</v>
      </c>
      <c r="B36" s="2">
        <v>5</v>
      </c>
      <c r="C36" s="2">
        <v>5</v>
      </c>
      <c r="D36" s="10">
        <f t="shared" si="0"/>
        <v>0</v>
      </c>
      <c r="E36" s="2">
        <v>85</v>
      </c>
      <c r="F36" s="40">
        <v>129</v>
      </c>
      <c r="G36" s="10">
        <f>(F36-E36)/E36*100</f>
        <v>51.76470588235295</v>
      </c>
      <c r="H36" s="2">
        <v>63</v>
      </c>
      <c r="I36" s="2">
        <v>53</v>
      </c>
      <c r="J36" s="10">
        <f>(I36-H36)/H36*100</f>
        <v>-15.873015873015872</v>
      </c>
      <c r="K36" s="5">
        <f t="shared" si="4"/>
        <v>153</v>
      </c>
      <c r="L36" s="5">
        <f t="shared" si="4"/>
        <v>187</v>
      </c>
      <c r="M36" s="10">
        <f t="shared" si="1"/>
        <v>22.22222222222222</v>
      </c>
      <c r="N36" s="2"/>
      <c r="O36" s="2"/>
      <c r="P36" s="10"/>
      <c r="Q36" s="2"/>
      <c r="R36" s="6"/>
      <c r="S36" s="10"/>
      <c r="T36" s="2"/>
      <c r="U36" s="2"/>
      <c r="V36" s="10"/>
      <c r="W36" s="5">
        <f t="shared" si="2"/>
        <v>153</v>
      </c>
      <c r="X36" s="5">
        <f t="shared" si="2"/>
        <v>187</v>
      </c>
      <c r="Y36" s="10">
        <f t="shared" si="3"/>
        <v>22.22222222222222</v>
      </c>
    </row>
    <row r="37" spans="1:25" ht="12.75">
      <c r="A37" s="17" t="s">
        <v>59</v>
      </c>
      <c r="B37" s="2">
        <v>45.95</v>
      </c>
      <c r="C37" s="2">
        <v>48.75</v>
      </c>
      <c r="D37" s="10">
        <f t="shared" si="0"/>
        <v>6.093579978237208</v>
      </c>
      <c r="E37" s="2"/>
      <c r="F37" s="2"/>
      <c r="G37" s="10"/>
      <c r="H37" s="2"/>
      <c r="I37" s="2"/>
      <c r="J37" s="10"/>
      <c r="K37" s="5">
        <f t="shared" si="4"/>
        <v>45.95</v>
      </c>
      <c r="L37" s="5">
        <f t="shared" si="4"/>
        <v>48.75</v>
      </c>
      <c r="M37" s="10">
        <f t="shared" si="1"/>
        <v>6.093579978237208</v>
      </c>
      <c r="N37" s="2"/>
      <c r="O37" s="2"/>
      <c r="P37" s="10"/>
      <c r="Q37" s="2"/>
      <c r="R37" s="6"/>
      <c r="S37" s="10"/>
      <c r="T37" s="2"/>
      <c r="U37" s="2"/>
      <c r="V37" s="10"/>
      <c r="W37" s="5">
        <f t="shared" si="2"/>
        <v>45.95</v>
      </c>
      <c r="X37" s="5">
        <f t="shared" si="2"/>
        <v>48.75</v>
      </c>
      <c r="Y37" s="10">
        <f t="shared" si="3"/>
        <v>6.093579978237208</v>
      </c>
    </row>
    <row r="38" spans="1:25" ht="12.75">
      <c r="A38" s="17" t="s">
        <v>60</v>
      </c>
      <c r="B38" s="2">
        <v>9.4</v>
      </c>
      <c r="C38" s="2">
        <v>6.35</v>
      </c>
      <c r="D38" s="10">
        <f t="shared" si="0"/>
        <v>-32.446808510638306</v>
      </c>
      <c r="E38" s="2">
        <v>10.8</v>
      </c>
      <c r="F38" s="2">
        <v>12.8</v>
      </c>
      <c r="G38" s="10">
        <f>(F38-E38)/E38*100</f>
        <v>18.51851851851852</v>
      </c>
      <c r="H38" s="2"/>
      <c r="I38" s="2">
        <v>0.1</v>
      </c>
      <c r="J38" s="10"/>
      <c r="K38" s="5">
        <f t="shared" si="4"/>
        <v>20.200000000000003</v>
      </c>
      <c r="L38" s="5">
        <f t="shared" si="4"/>
        <v>19.25</v>
      </c>
      <c r="M38" s="10">
        <f t="shared" si="1"/>
        <v>-4.702970297029716</v>
      </c>
      <c r="N38" s="2"/>
      <c r="O38" s="2"/>
      <c r="P38" s="10"/>
      <c r="Q38" s="2"/>
      <c r="R38" s="6"/>
      <c r="S38" s="10"/>
      <c r="T38" s="2"/>
      <c r="U38" s="2"/>
      <c r="V38" s="10"/>
      <c r="W38" s="5">
        <f t="shared" si="2"/>
        <v>20.200000000000003</v>
      </c>
      <c r="X38" s="5">
        <f t="shared" si="2"/>
        <v>19.25</v>
      </c>
      <c r="Y38" s="10">
        <f t="shared" si="3"/>
        <v>-4.702970297029716</v>
      </c>
    </row>
    <row r="39" spans="1:25" ht="12.75">
      <c r="A39" s="17" t="s">
        <v>61</v>
      </c>
      <c r="B39" s="2">
        <v>45.95</v>
      </c>
      <c r="C39" s="2">
        <v>47</v>
      </c>
      <c r="D39" s="10">
        <f t="shared" si="0"/>
        <v>2.2850924918389492</v>
      </c>
      <c r="E39" s="2"/>
      <c r="F39" s="2"/>
      <c r="G39" s="10"/>
      <c r="H39" s="2">
        <v>30</v>
      </c>
      <c r="I39" s="2">
        <v>30</v>
      </c>
      <c r="J39" s="10">
        <f>(I39-H39)/H39*100</f>
        <v>0</v>
      </c>
      <c r="K39" s="5">
        <f t="shared" si="4"/>
        <v>75.95</v>
      </c>
      <c r="L39" s="5">
        <f t="shared" si="4"/>
        <v>77</v>
      </c>
      <c r="M39" s="10">
        <f t="shared" si="1"/>
        <v>1.382488479262669</v>
      </c>
      <c r="N39" s="2"/>
      <c r="O39" s="2"/>
      <c r="P39" s="10"/>
      <c r="Q39" s="2"/>
      <c r="R39" s="6"/>
      <c r="S39" s="10"/>
      <c r="T39" s="2"/>
      <c r="U39" s="2"/>
      <c r="V39" s="10"/>
      <c r="W39" s="5">
        <f t="shared" si="2"/>
        <v>75.95</v>
      </c>
      <c r="X39" s="5">
        <f t="shared" si="2"/>
        <v>77</v>
      </c>
      <c r="Y39" s="10">
        <f t="shared" si="3"/>
        <v>1.382488479262669</v>
      </c>
    </row>
    <row r="40" spans="1:25" ht="12.75">
      <c r="A40" s="17" t="s">
        <v>62</v>
      </c>
      <c r="B40" s="2"/>
      <c r="C40" s="2"/>
      <c r="D40" s="10"/>
      <c r="E40" s="2"/>
      <c r="F40" s="2"/>
      <c r="G40" s="10"/>
      <c r="H40" s="2"/>
      <c r="I40" s="2"/>
      <c r="J40" s="10"/>
      <c r="K40" s="5"/>
      <c r="L40" s="5"/>
      <c r="M40" s="10"/>
      <c r="N40" s="2"/>
      <c r="O40" s="2"/>
      <c r="P40" s="10"/>
      <c r="Q40" s="2"/>
      <c r="R40" s="6"/>
      <c r="S40" s="10"/>
      <c r="T40" s="2"/>
      <c r="U40" s="2"/>
      <c r="V40" s="10"/>
      <c r="W40" s="5">
        <f t="shared" si="2"/>
        <v>0</v>
      </c>
      <c r="X40" s="5">
        <f t="shared" si="2"/>
        <v>0</v>
      </c>
      <c r="Y40" s="10"/>
    </row>
    <row r="41" spans="1:25" ht="12.75">
      <c r="A41" s="17" t="s">
        <v>63</v>
      </c>
      <c r="B41" s="2"/>
      <c r="C41" s="2"/>
      <c r="D41" s="10"/>
      <c r="E41" s="2"/>
      <c r="F41" s="2"/>
      <c r="G41" s="10"/>
      <c r="H41" s="2">
        <v>18</v>
      </c>
      <c r="I41" s="2"/>
      <c r="J41" s="10">
        <f>(I41-H41)/H41*100</f>
        <v>-100</v>
      </c>
      <c r="K41" s="5">
        <f t="shared" si="4"/>
        <v>18</v>
      </c>
      <c r="L41" s="5">
        <f t="shared" si="4"/>
        <v>0</v>
      </c>
      <c r="M41" s="10">
        <f t="shared" si="1"/>
        <v>-100</v>
      </c>
      <c r="N41" s="2"/>
      <c r="O41" s="2"/>
      <c r="P41" s="10"/>
      <c r="Q41" s="2"/>
      <c r="R41" s="6"/>
      <c r="S41" s="10"/>
      <c r="T41" s="2"/>
      <c r="U41" s="2"/>
      <c r="V41" s="10"/>
      <c r="W41" s="5">
        <f t="shared" si="2"/>
        <v>18</v>
      </c>
      <c r="X41" s="5">
        <f t="shared" si="2"/>
        <v>0</v>
      </c>
      <c r="Y41" s="10">
        <f t="shared" si="3"/>
        <v>-100</v>
      </c>
    </row>
    <row r="42" spans="1:25" ht="12.75">
      <c r="A42" s="17" t="s">
        <v>64</v>
      </c>
      <c r="B42" s="2"/>
      <c r="C42" s="2"/>
      <c r="D42" s="10"/>
      <c r="E42" s="2"/>
      <c r="F42" s="2"/>
      <c r="G42" s="10"/>
      <c r="H42" s="2"/>
      <c r="I42" s="2"/>
      <c r="J42" s="10"/>
      <c r="K42" s="5"/>
      <c r="L42" s="5"/>
      <c r="M42" s="10"/>
      <c r="N42" s="2"/>
      <c r="O42" s="2"/>
      <c r="P42" s="10"/>
      <c r="Q42" s="2"/>
      <c r="R42" s="6"/>
      <c r="S42" s="10"/>
      <c r="T42" s="2"/>
      <c r="U42" s="2"/>
      <c r="V42" s="10"/>
      <c r="W42" s="5">
        <f t="shared" si="2"/>
        <v>0</v>
      </c>
      <c r="X42" s="5">
        <f t="shared" si="2"/>
        <v>0</v>
      </c>
      <c r="Y42" s="10"/>
    </row>
    <row r="43" spans="1:25" ht="12.75">
      <c r="A43" s="17" t="s">
        <v>65</v>
      </c>
      <c r="B43" s="2"/>
      <c r="C43" s="2"/>
      <c r="D43" s="10"/>
      <c r="E43" s="2"/>
      <c r="F43" s="2"/>
      <c r="G43" s="10"/>
      <c r="H43" s="2">
        <v>10</v>
      </c>
      <c r="I43" s="2">
        <v>10</v>
      </c>
      <c r="J43" s="10">
        <f>(I43-H43)/H43*100</f>
        <v>0</v>
      </c>
      <c r="K43" s="5">
        <f t="shared" si="4"/>
        <v>10</v>
      </c>
      <c r="L43" s="5">
        <f t="shared" si="4"/>
        <v>10</v>
      </c>
      <c r="M43" s="10">
        <f t="shared" si="1"/>
        <v>0</v>
      </c>
      <c r="N43" s="2"/>
      <c r="O43" s="2"/>
      <c r="P43" s="10"/>
      <c r="Q43" s="2"/>
      <c r="R43" s="6"/>
      <c r="S43" s="10"/>
      <c r="T43" s="2"/>
      <c r="U43" s="2"/>
      <c r="V43" s="10"/>
      <c r="W43" s="5">
        <f t="shared" si="2"/>
        <v>10</v>
      </c>
      <c r="X43" s="5">
        <f t="shared" si="2"/>
        <v>10</v>
      </c>
      <c r="Y43" s="10">
        <f t="shared" si="3"/>
        <v>0</v>
      </c>
    </row>
    <row r="44" spans="1:25" ht="12.75">
      <c r="A44" s="17" t="s">
        <v>66</v>
      </c>
      <c r="B44" s="2">
        <v>12.9</v>
      </c>
      <c r="C44" s="2">
        <v>19</v>
      </c>
      <c r="D44" s="10">
        <f t="shared" si="0"/>
        <v>47.28682170542635</v>
      </c>
      <c r="E44" s="2">
        <v>27</v>
      </c>
      <c r="F44" s="2">
        <v>26</v>
      </c>
      <c r="G44" s="10">
        <f>(F44-E44)/E44*100</f>
        <v>-3.7037037037037033</v>
      </c>
      <c r="H44" s="2"/>
      <c r="I44" s="2"/>
      <c r="J44" s="10"/>
      <c r="K44" s="5">
        <f t="shared" si="4"/>
        <v>39.9</v>
      </c>
      <c r="L44" s="5">
        <f t="shared" si="4"/>
        <v>45</v>
      </c>
      <c r="M44" s="10">
        <f t="shared" si="1"/>
        <v>12.781954887218049</v>
      </c>
      <c r="N44" s="2"/>
      <c r="O44" s="2"/>
      <c r="P44" s="10"/>
      <c r="Q44" s="2"/>
      <c r="R44" s="6"/>
      <c r="S44" s="10"/>
      <c r="T44" s="2"/>
      <c r="U44" s="2"/>
      <c r="V44" s="10"/>
      <c r="W44" s="5">
        <f t="shared" si="2"/>
        <v>39.9</v>
      </c>
      <c r="X44" s="5">
        <f t="shared" si="2"/>
        <v>45</v>
      </c>
      <c r="Y44" s="10">
        <f t="shared" si="3"/>
        <v>12.781954887218049</v>
      </c>
    </row>
    <row r="45" spans="1:25" ht="12.75">
      <c r="A45" s="17" t="s">
        <v>67</v>
      </c>
      <c r="B45" s="2">
        <v>97.9</v>
      </c>
      <c r="C45" s="2">
        <v>110</v>
      </c>
      <c r="D45" s="10">
        <f t="shared" si="0"/>
        <v>12.359550561797747</v>
      </c>
      <c r="E45" s="2"/>
      <c r="F45" s="2"/>
      <c r="G45" s="10"/>
      <c r="H45" s="2"/>
      <c r="I45" s="2"/>
      <c r="J45" s="10"/>
      <c r="K45" s="5">
        <f t="shared" si="4"/>
        <v>97.9</v>
      </c>
      <c r="L45" s="5">
        <f t="shared" si="4"/>
        <v>110</v>
      </c>
      <c r="M45" s="10">
        <f t="shared" si="1"/>
        <v>12.359550561797747</v>
      </c>
      <c r="N45" s="2"/>
      <c r="O45" s="2"/>
      <c r="P45" s="10"/>
      <c r="Q45" s="2"/>
      <c r="R45" s="6"/>
      <c r="S45" s="10"/>
      <c r="T45" s="2"/>
      <c r="U45" s="2"/>
      <c r="V45" s="10"/>
      <c r="W45" s="5">
        <f t="shared" si="2"/>
        <v>97.9</v>
      </c>
      <c r="X45" s="5">
        <f t="shared" si="2"/>
        <v>110</v>
      </c>
      <c r="Y45" s="10">
        <f t="shared" si="3"/>
        <v>12.359550561797747</v>
      </c>
    </row>
    <row r="46" spans="1:25" ht="12.75">
      <c r="A46" s="17" t="s">
        <v>68</v>
      </c>
      <c r="B46" s="2"/>
      <c r="C46" s="2"/>
      <c r="D46" s="10"/>
      <c r="E46" s="2"/>
      <c r="F46" s="2"/>
      <c r="G46" s="10"/>
      <c r="H46" s="2">
        <v>3</v>
      </c>
      <c r="I46" s="2">
        <v>0</v>
      </c>
      <c r="J46" s="10">
        <f>(I46-H46)/H46*100</f>
        <v>-100</v>
      </c>
      <c r="K46" s="5">
        <f t="shared" si="4"/>
        <v>3</v>
      </c>
      <c r="L46" s="5">
        <f t="shared" si="4"/>
        <v>0</v>
      </c>
      <c r="M46" s="10">
        <f t="shared" si="1"/>
        <v>-100</v>
      </c>
      <c r="N46" s="2"/>
      <c r="O46" s="2"/>
      <c r="P46" s="10"/>
      <c r="Q46" s="2"/>
      <c r="R46" s="6"/>
      <c r="S46" s="10"/>
      <c r="T46" s="2"/>
      <c r="U46" s="2"/>
      <c r="V46" s="10"/>
      <c r="W46" s="5">
        <f t="shared" si="2"/>
        <v>3</v>
      </c>
      <c r="X46" s="5">
        <f t="shared" si="2"/>
        <v>0</v>
      </c>
      <c r="Y46" s="10">
        <f t="shared" si="3"/>
        <v>-100</v>
      </c>
    </row>
    <row r="47" spans="1:25" ht="12.75">
      <c r="A47" s="17" t="s">
        <v>69</v>
      </c>
      <c r="B47" s="2">
        <v>60</v>
      </c>
      <c r="C47" s="2">
        <v>60</v>
      </c>
      <c r="D47" s="10">
        <f t="shared" si="0"/>
        <v>0</v>
      </c>
      <c r="E47" s="2">
        <v>65</v>
      </c>
      <c r="F47" s="2">
        <v>55</v>
      </c>
      <c r="G47" s="10">
        <f>(F47-E47)/E47*100</f>
        <v>-15.384615384615385</v>
      </c>
      <c r="H47" s="2">
        <v>80</v>
      </c>
      <c r="I47" s="2">
        <v>45</v>
      </c>
      <c r="J47" s="10">
        <f>(I47-H47)/H47*100</f>
        <v>-43.75</v>
      </c>
      <c r="K47" s="5">
        <f t="shared" si="4"/>
        <v>205</v>
      </c>
      <c r="L47" s="5">
        <f t="shared" si="4"/>
        <v>160</v>
      </c>
      <c r="M47" s="10">
        <f t="shared" si="1"/>
        <v>-21.951219512195124</v>
      </c>
      <c r="N47" s="2"/>
      <c r="O47" s="2"/>
      <c r="P47" s="10"/>
      <c r="Q47" s="2"/>
      <c r="R47" s="6"/>
      <c r="S47" s="10"/>
      <c r="T47" s="2"/>
      <c r="U47" s="2"/>
      <c r="V47" s="10"/>
      <c r="W47" s="5">
        <f t="shared" si="2"/>
        <v>205</v>
      </c>
      <c r="X47" s="5">
        <f t="shared" si="2"/>
        <v>160</v>
      </c>
      <c r="Y47" s="10">
        <f t="shared" si="3"/>
        <v>-21.951219512195124</v>
      </c>
    </row>
    <row r="48" spans="1:25" ht="12.75">
      <c r="A48" s="17" t="s">
        <v>137</v>
      </c>
      <c r="B48" s="2"/>
      <c r="C48" s="2"/>
      <c r="D48" s="10"/>
      <c r="E48" s="2"/>
      <c r="F48" s="2"/>
      <c r="G48" s="10"/>
      <c r="H48" s="2"/>
      <c r="I48" s="2"/>
      <c r="J48" s="10"/>
      <c r="K48" s="5"/>
      <c r="L48" s="5"/>
      <c r="M48" s="10"/>
      <c r="N48" s="2">
        <v>0.2</v>
      </c>
      <c r="O48" s="2">
        <v>0.2</v>
      </c>
      <c r="P48" s="10">
        <f>(O48-N48)/N48*100</f>
        <v>0</v>
      </c>
      <c r="Q48" s="2"/>
      <c r="R48" s="6"/>
      <c r="S48" s="10"/>
      <c r="T48" s="2"/>
      <c r="U48" s="2"/>
      <c r="V48" s="10"/>
      <c r="W48" s="5">
        <f t="shared" si="2"/>
        <v>0.2</v>
      </c>
      <c r="X48" s="5">
        <f t="shared" si="2"/>
        <v>0.2</v>
      </c>
      <c r="Y48" s="10">
        <f t="shared" si="3"/>
        <v>0</v>
      </c>
    </row>
    <row r="49" spans="1:25" ht="12.75">
      <c r="A49" s="17" t="s">
        <v>70</v>
      </c>
      <c r="B49" s="2">
        <v>12.51</v>
      </c>
      <c r="C49" s="2">
        <v>12.5</v>
      </c>
      <c r="D49" s="10">
        <f t="shared" si="0"/>
        <v>-0.07993605115907104</v>
      </c>
      <c r="E49" s="2"/>
      <c r="F49" s="2"/>
      <c r="G49" s="10"/>
      <c r="H49" s="2"/>
      <c r="I49" s="2"/>
      <c r="J49" s="10"/>
      <c r="K49" s="5">
        <f t="shared" si="4"/>
        <v>12.51</v>
      </c>
      <c r="L49" s="5">
        <f t="shared" si="4"/>
        <v>12.5</v>
      </c>
      <c r="M49" s="10">
        <f t="shared" si="1"/>
        <v>-0.07993605115907104</v>
      </c>
      <c r="N49" s="2">
        <v>0.8</v>
      </c>
      <c r="O49" s="2">
        <v>0.8</v>
      </c>
      <c r="P49" s="10">
        <f>(O49-N49)/N49*100</f>
        <v>0</v>
      </c>
      <c r="Q49" s="2"/>
      <c r="R49" s="6"/>
      <c r="S49" s="10"/>
      <c r="T49" s="2"/>
      <c r="U49" s="2"/>
      <c r="V49" s="10"/>
      <c r="W49" s="5">
        <f t="shared" si="2"/>
        <v>13.31</v>
      </c>
      <c r="X49" s="5">
        <f t="shared" si="2"/>
        <v>13.3</v>
      </c>
      <c r="Y49" s="10">
        <f t="shared" si="3"/>
        <v>-0.07513148009015617</v>
      </c>
    </row>
    <row r="50" spans="1:25" ht="12.75">
      <c r="A50" s="17" t="s">
        <v>142</v>
      </c>
      <c r="B50" s="2">
        <v>0.02</v>
      </c>
      <c r="C50" s="2">
        <v>0.02</v>
      </c>
      <c r="D50" s="10">
        <f t="shared" si="0"/>
        <v>0</v>
      </c>
      <c r="E50" s="2"/>
      <c r="F50" s="2"/>
      <c r="G50" s="10"/>
      <c r="H50" s="2"/>
      <c r="I50" s="2"/>
      <c r="J50" s="10"/>
      <c r="K50" s="5">
        <f t="shared" si="4"/>
        <v>0.02</v>
      </c>
      <c r="L50" s="5">
        <f t="shared" si="4"/>
        <v>0.02</v>
      </c>
      <c r="M50" s="10">
        <f t="shared" si="1"/>
        <v>0</v>
      </c>
      <c r="N50" s="2"/>
      <c r="O50" s="2"/>
      <c r="P50" s="10"/>
      <c r="Q50" s="2"/>
      <c r="R50" s="6"/>
      <c r="S50" s="10"/>
      <c r="T50" s="2"/>
      <c r="U50" s="2"/>
      <c r="V50" s="10"/>
      <c r="W50" s="5">
        <f t="shared" si="2"/>
        <v>0.02</v>
      </c>
      <c r="X50" s="5">
        <f t="shared" si="2"/>
        <v>0.02</v>
      </c>
      <c r="Y50" s="10">
        <f t="shared" si="3"/>
        <v>0</v>
      </c>
    </row>
    <row r="51" spans="1:25" ht="12.75">
      <c r="A51" s="17" t="s">
        <v>71</v>
      </c>
      <c r="B51" s="2">
        <v>9.1</v>
      </c>
      <c r="C51" s="2">
        <v>9.1</v>
      </c>
      <c r="D51" s="10">
        <f t="shared" si="0"/>
        <v>0</v>
      </c>
      <c r="E51" s="2"/>
      <c r="F51" s="2"/>
      <c r="G51" s="10"/>
      <c r="H51" s="2"/>
      <c r="I51" s="2"/>
      <c r="J51" s="10"/>
      <c r="K51" s="5">
        <f t="shared" si="4"/>
        <v>9.1</v>
      </c>
      <c r="L51" s="5">
        <f t="shared" si="4"/>
        <v>9.1</v>
      </c>
      <c r="M51" s="10">
        <f t="shared" si="1"/>
        <v>0</v>
      </c>
      <c r="N51" s="2"/>
      <c r="O51" s="2"/>
      <c r="P51" s="10"/>
      <c r="Q51" s="2"/>
      <c r="R51" s="6"/>
      <c r="S51" s="10"/>
      <c r="T51" s="2"/>
      <c r="U51" s="2"/>
      <c r="V51" s="10"/>
      <c r="W51" s="5">
        <f t="shared" si="2"/>
        <v>9.1</v>
      </c>
      <c r="X51" s="5">
        <f t="shared" si="2"/>
        <v>9.1</v>
      </c>
      <c r="Y51" s="10">
        <f t="shared" si="3"/>
        <v>0</v>
      </c>
    </row>
    <row r="52" spans="1:25" ht="12.75">
      <c r="A52" s="17" t="s">
        <v>72</v>
      </c>
      <c r="B52" s="2"/>
      <c r="C52" s="2"/>
      <c r="D52" s="10"/>
      <c r="E52" s="2"/>
      <c r="F52" s="2"/>
      <c r="G52" s="10"/>
      <c r="H52" s="2"/>
      <c r="I52" s="2">
        <v>3</v>
      </c>
      <c r="J52" s="10"/>
      <c r="K52" s="5"/>
      <c r="L52" s="5"/>
      <c r="M52" s="10"/>
      <c r="N52" s="2"/>
      <c r="O52" s="2"/>
      <c r="P52" s="10"/>
      <c r="Q52" s="2"/>
      <c r="R52" s="6"/>
      <c r="S52" s="10"/>
      <c r="T52" s="2"/>
      <c r="U52" s="2"/>
      <c r="V52" s="10"/>
      <c r="W52" s="5">
        <f t="shared" si="2"/>
        <v>0</v>
      </c>
      <c r="X52" s="5">
        <f t="shared" si="2"/>
        <v>0</v>
      </c>
      <c r="Y52" s="10"/>
    </row>
    <row r="53" spans="1:25" ht="12.75">
      <c r="A53" s="17" t="s">
        <v>73</v>
      </c>
      <c r="B53" s="2"/>
      <c r="C53" s="2"/>
      <c r="D53" s="10"/>
      <c r="E53" s="2"/>
      <c r="F53" s="2"/>
      <c r="G53" s="10"/>
      <c r="H53" s="2">
        <v>4.5</v>
      </c>
      <c r="I53" s="2">
        <v>3</v>
      </c>
      <c r="J53" s="10">
        <f>(I53-H53)/H53*100</f>
        <v>-33.33333333333333</v>
      </c>
      <c r="K53" s="5">
        <f t="shared" si="4"/>
        <v>4.5</v>
      </c>
      <c r="L53" s="5">
        <f t="shared" si="4"/>
        <v>3</v>
      </c>
      <c r="M53" s="10">
        <f t="shared" si="1"/>
        <v>-33.33333333333333</v>
      </c>
      <c r="N53" s="2"/>
      <c r="O53" s="2"/>
      <c r="P53" s="10"/>
      <c r="Q53" s="2"/>
      <c r="R53" s="6"/>
      <c r="S53" s="10"/>
      <c r="T53" s="2"/>
      <c r="U53" s="2"/>
      <c r="V53" s="10"/>
      <c r="W53" s="5">
        <f t="shared" si="2"/>
        <v>4.5</v>
      </c>
      <c r="X53" s="5">
        <f t="shared" si="2"/>
        <v>3</v>
      </c>
      <c r="Y53" s="10">
        <f t="shared" si="3"/>
        <v>-33.33333333333333</v>
      </c>
    </row>
    <row r="54" spans="1:25" ht="12.75">
      <c r="A54" s="17" t="s">
        <v>74</v>
      </c>
      <c r="B54" s="2"/>
      <c r="C54" s="2"/>
      <c r="D54" s="10"/>
      <c r="E54" s="2"/>
      <c r="F54" s="2"/>
      <c r="G54" s="10"/>
      <c r="H54" s="2">
        <v>3</v>
      </c>
      <c r="I54" s="2">
        <v>3</v>
      </c>
      <c r="J54" s="10">
        <f>(I54-H54)/H54*100</f>
        <v>0</v>
      </c>
      <c r="K54" s="5">
        <f t="shared" si="4"/>
        <v>3</v>
      </c>
      <c r="L54" s="5">
        <f t="shared" si="4"/>
        <v>3</v>
      </c>
      <c r="M54" s="10">
        <f t="shared" si="1"/>
        <v>0</v>
      </c>
      <c r="N54" s="2"/>
      <c r="O54" s="2"/>
      <c r="P54" s="10"/>
      <c r="Q54" s="2"/>
      <c r="R54" s="6"/>
      <c r="S54" s="10"/>
      <c r="T54" s="2"/>
      <c r="U54" s="2"/>
      <c r="V54" s="10"/>
      <c r="W54" s="5">
        <f t="shared" si="2"/>
        <v>3</v>
      </c>
      <c r="X54" s="5">
        <f t="shared" si="2"/>
        <v>3</v>
      </c>
      <c r="Y54" s="10">
        <f t="shared" si="3"/>
        <v>0</v>
      </c>
    </row>
    <row r="55" spans="1:25" ht="12.75">
      <c r="A55" s="17" t="s">
        <v>75</v>
      </c>
      <c r="B55" s="2">
        <v>234.45</v>
      </c>
      <c r="C55" s="2">
        <v>173.472</v>
      </c>
      <c r="D55" s="10">
        <f t="shared" si="0"/>
        <v>-26.008957133717203</v>
      </c>
      <c r="E55" s="2">
        <v>131</v>
      </c>
      <c r="F55" s="2">
        <v>37</v>
      </c>
      <c r="G55" s="10">
        <f>(F55-E55)/E55*100</f>
        <v>-71.7557251908397</v>
      </c>
      <c r="H55" s="2">
        <v>1.5</v>
      </c>
      <c r="I55" s="2">
        <v>6</v>
      </c>
      <c r="J55" s="10">
        <f>(I55-H55)/H55*100</f>
        <v>300</v>
      </c>
      <c r="K55" s="5">
        <f t="shared" si="4"/>
        <v>366.95</v>
      </c>
      <c r="L55" s="5">
        <f t="shared" si="4"/>
        <v>216.472</v>
      </c>
      <c r="M55" s="10">
        <f t="shared" si="1"/>
        <v>-41.007766725711946</v>
      </c>
      <c r="N55" s="2"/>
      <c r="O55" s="2"/>
      <c r="P55" s="10"/>
      <c r="Q55" s="2"/>
      <c r="R55" s="6"/>
      <c r="S55" s="10"/>
      <c r="T55" s="2"/>
      <c r="U55" s="2"/>
      <c r="V55" s="10"/>
      <c r="W55" s="5">
        <f t="shared" si="2"/>
        <v>366.95</v>
      </c>
      <c r="X55" s="5">
        <f t="shared" si="2"/>
        <v>216.472</v>
      </c>
      <c r="Y55" s="10">
        <f t="shared" si="3"/>
        <v>-41.007766725711946</v>
      </c>
    </row>
    <row r="56" spans="1:25" ht="12.75">
      <c r="A56" s="17" t="s">
        <v>132</v>
      </c>
      <c r="B56" s="2">
        <v>0.72</v>
      </c>
      <c r="C56" s="2">
        <v>0.72</v>
      </c>
      <c r="D56" s="10">
        <f t="shared" si="0"/>
        <v>0</v>
      </c>
      <c r="E56" s="2"/>
      <c r="F56" s="2"/>
      <c r="G56" s="10"/>
      <c r="H56" s="2"/>
      <c r="I56" s="2"/>
      <c r="J56" s="10"/>
      <c r="K56" s="5">
        <f t="shared" si="4"/>
        <v>0.72</v>
      </c>
      <c r="L56" s="5">
        <f t="shared" si="4"/>
        <v>0.72</v>
      </c>
      <c r="M56" s="10">
        <f t="shared" si="1"/>
        <v>0</v>
      </c>
      <c r="N56" s="2"/>
      <c r="O56" s="2"/>
      <c r="P56" s="10"/>
      <c r="Q56" s="2"/>
      <c r="R56" s="6"/>
      <c r="S56" s="10"/>
      <c r="T56" s="2"/>
      <c r="U56" s="2"/>
      <c r="V56" s="10"/>
      <c r="W56" s="5">
        <f t="shared" si="2"/>
        <v>0.72</v>
      </c>
      <c r="X56" s="5">
        <f t="shared" si="2"/>
        <v>0.72</v>
      </c>
      <c r="Y56" s="10">
        <f t="shared" si="3"/>
        <v>0</v>
      </c>
    </row>
    <row r="57" spans="1:25" ht="12.75">
      <c r="A57" s="17" t="s">
        <v>130</v>
      </c>
      <c r="B57" s="2">
        <v>13.6</v>
      </c>
      <c r="C57" s="2">
        <v>12.6</v>
      </c>
      <c r="D57" s="10">
        <f t="shared" si="0"/>
        <v>-7.352941176470589</v>
      </c>
      <c r="E57" s="2"/>
      <c r="F57" s="2"/>
      <c r="G57" s="10"/>
      <c r="H57" s="2"/>
      <c r="I57" s="2"/>
      <c r="J57" s="10"/>
      <c r="K57" s="5">
        <f t="shared" si="4"/>
        <v>13.6</v>
      </c>
      <c r="L57" s="5">
        <f t="shared" si="4"/>
        <v>12.6</v>
      </c>
      <c r="M57" s="10">
        <f t="shared" si="1"/>
        <v>-7.352941176470589</v>
      </c>
      <c r="N57" s="2"/>
      <c r="O57" s="2"/>
      <c r="P57" s="10"/>
      <c r="Q57" s="2"/>
      <c r="R57" s="6"/>
      <c r="S57" s="10"/>
      <c r="T57" s="2"/>
      <c r="U57" s="2"/>
      <c r="V57" s="10"/>
      <c r="W57" s="5">
        <f t="shared" si="2"/>
        <v>13.6</v>
      </c>
      <c r="X57" s="5">
        <f t="shared" si="2"/>
        <v>12.6</v>
      </c>
      <c r="Y57" s="10">
        <f t="shared" si="3"/>
        <v>-7.352941176470589</v>
      </c>
    </row>
    <row r="58" spans="1:25" ht="12.75">
      <c r="A58" s="17" t="s">
        <v>76</v>
      </c>
      <c r="B58" s="2">
        <v>1.37</v>
      </c>
      <c r="C58" s="2">
        <v>1.37</v>
      </c>
      <c r="D58" s="10">
        <f t="shared" si="0"/>
        <v>0</v>
      </c>
      <c r="E58" s="2"/>
      <c r="F58" s="2"/>
      <c r="G58" s="10"/>
      <c r="H58" s="2"/>
      <c r="I58" s="2"/>
      <c r="J58" s="10"/>
      <c r="K58" s="5">
        <f t="shared" si="4"/>
        <v>1.37</v>
      </c>
      <c r="L58" s="5">
        <f t="shared" si="4"/>
        <v>1.37</v>
      </c>
      <c r="M58" s="10">
        <f t="shared" si="1"/>
        <v>0</v>
      </c>
      <c r="N58" s="2"/>
      <c r="O58" s="2"/>
      <c r="P58" s="10"/>
      <c r="Q58" s="2"/>
      <c r="R58" s="6"/>
      <c r="S58" s="10"/>
      <c r="T58" s="2"/>
      <c r="U58" s="2"/>
      <c r="V58" s="10"/>
      <c r="W58" s="5">
        <f t="shared" si="2"/>
        <v>1.37</v>
      </c>
      <c r="X58" s="5">
        <f t="shared" si="2"/>
        <v>1.37</v>
      </c>
      <c r="Y58" s="10">
        <f t="shared" si="3"/>
        <v>0</v>
      </c>
    </row>
    <row r="59" spans="1:25" ht="12.75">
      <c r="A59" s="17" t="s">
        <v>77</v>
      </c>
      <c r="B59" s="2">
        <v>150.1668</v>
      </c>
      <c r="C59" s="41">
        <v>203.937</v>
      </c>
      <c r="D59" s="10">
        <f t="shared" si="0"/>
        <v>35.806982635309545</v>
      </c>
      <c r="E59" s="2"/>
      <c r="F59" s="2"/>
      <c r="G59" s="10"/>
      <c r="H59" s="2"/>
      <c r="I59" s="2"/>
      <c r="J59" s="10"/>
      <c r="K59" s="5">
        <f t="shared" si="4"/>
        <v>150.1668</v>
      </c>
      <c r="L59" s="5">
        <f t="shared" si="4"/>
        <v>203.937</v>
      </c>
      <c r="M59" s="10">
        <f t="shared" si="1"/>
        <v>35.806982635309545</v>
      </c>
      <c r="N59" s="2">
        <v>0.167</v>
      </c>
      <c r="O59" s="6">
        <v>0.154</v>
      </c>
      <c r="P59" s="10">
        <f>(O59-N59)/N59*100</f>
        <v>-7.784431137724557</v>
      </c>
      <c r="Q59" s="2">
        <v>3.414</v>
      </c>
      <c r="R59" s="6">
        <v>3.848</v>
      </c>
      <c r="S59" s="10">
        <f>(R59-Q59)/Q59*100</f>
        <v>12.712360867018152</v>
      </c>
      <c r="T59" s="2">
        <v>3.01</v>
      </c>
      <c r="U59" s="2">
        <v>0.98</v>
      </c>
      <c r="V59" s="10">
        <f>(U59-T59)/T59*100</f>
        <v>-67.44186046511628</v>
      </c>
      <c r="W59" s="5">
        <f t="shared" si="2"/>
        <v>156.7578</v>
      </c>
      <c r="X59" s="5">
        <f t="shared" si="2"/>
        <v>208.919</v>
      </c>
      <c r="Y59" s="10">
        <f t="shared" si="3"/>
        <v>33.27502682482148</v>
      </c>
    </row>
    <row r="60" spans="1:25" ht="12.75">
      <c r="A60" s="17" t="s">
        <v>78</v>
      </c>
      <c r="B60" s="2">
        <v>0.127</v>
      </c>
      <c r="C60" s="6">
        <v>0.129</v>
      </c>
      <c r="D60" s="10">
        <f t="shared" si="0"/>
        <v>1.5748031496063006</v>
      </c>
      <c r="E60" s="2"/>
      <c r="F60" s="2"/>
      <c r="G60" s="10"/>
      <c r="H60" s="2"/>
      <c r="I60" s="2"/>
      <c r="J60" s="10"/>
      <c r="K60" s="5">
        <f t="shared" si="4"/>
        <v>0.127</v>
      </c>
      <c r="L60" s="5">
        <f t="shared" si="4"/>
        <v>0.129</v>
      </c>
      <c r="M60" s="10">
        <f t="shared" si="1"/>
        <v>1.5748031496063006</v>
      </c>
      <c r="N60" s="2"/>
      <c r="O60" s="2"/>
      <c r="P60" s="10"/>
      <c r="Q60" s="2">
        <v>21.579</v>
      </c>
      <c r="R60" s="6">
        <v>21.747</v>
      </c>
      <c r="S60" s="10">
        <f>(R60-Q60)/Q60*100</f>
        <v>0.7785346865007612</v>
      </c>
      <c r="T60" s="2"/>
      <c r="U60" s="2"/>
      <c r="V60" s="10"/>
      <c r="W60" s="5">
        <f t="shared" si="2"/>
        <v>21.706</v>
      </c>
      <c r="X60" s="5">
        <f t="shared" si="2"/>
        <v>21.876</v>
      </c>
      <c r="Y60" s="10">
        <f t="shared" si="3"/>
        <v>0.7831935870266364</v>
      </c>
    </row>
    <row r="61" spans="1:25" ht="12.75">
      <c r="A61" s="17" t="s">
        <v>79</v>
      </c>
      <c r="B61" s="2">
        <v>7.256</v>
      </c>
      <c r="C61" s="2">
        <v>7.254</v>
      </c>
      <c r="D61" s="10">
        <f t="shared" si="0"/>
        <v>-0.027563395810373044</v>
      </c>
      <c r="E61" s="2"/>
      <c r="F61" s="2"/>
      <c r="G61" s="10"/>
      <c r="H61" s="2"/>
      <c r="I61" s="2"/>
      <c r="J61" s="10"/>
      <c r="K61" s="5">
        <f t="shared" si="4"/>
        <v>7.256</v>
      </c>
      <c r="L61" s="5">
        <f t="shared" si="4"/>
        <v>7.254</v>
      </c>
      <c r="M61" s="10">
        <f t="shared" si="1"/>
        <v>-0.027563395810373044</v>
      </c>
      <c r="N61" s="2"/>
      <c r="O61" s="2"/>
      <c r="P61" s="10"/>
      <c r="Q61" s="2">
        <v>7.403</v>
      </c>
      <c r="R61" s="6">
        <v>8.171</v>
      </c>
      <c r="S61" s="10">
        <f>(R61-Q61)/Q61*100</f>
        <v>10.374172632716464</v>
      </c>
      <c r="T61" s="2"/>
      <c r="U61" s="2"/>
      <c r="V61" s="10"/>
      <c r="W61" s="5">
        <f t="shared" si="2"/>
        <v>14.658999999999999</v>
      </c>
      <c r="X61" s="5">
        <f t="shared" si="2"/>
        <v>15.424999999999999</v>
      </c>
      <c r="Y61" s="10">
        <f t="shared" si="3"/>
        <v>5.225458762534962</v>
      </c>
    </row>
    <row r="62" spans="1:25" ht="12.75">
      <c r="A62" s="17" t="s">
        <v>143</v>
      </c>
      <c r="B62" s="6">
        <v>0.003</v>
      </c>
      <c r="C62" s="6">
        <v>0.003</v>
      </c>
      <c r="D62" s="10">
        <f t="shared" si="0"/>
        <v>0</v>
      </c>
      <c r="E62" s="2"/>
      <c r="F62" s="2"/>
      <c r="G62" s="10"/>
      <c r="H62" s="2"/>
      <c r="I62" s="2"/>
      <c r="J62" s="10"/>
      <c r="K62" s="5"/>
      <c r="L62" s="5"/>
      <c r="M62" s="10"/>
      <c r="N62" s="2"/>
      <c r="O62" s="2"/>
      <c r="P62" s="10"/>
      <c r="Q62" s="2"/>
      <c r="R62" s="6"/>
      <c r="S62" s="10"/>
      <c r="T62" s="2"/>
      <c r="U62" s="2"/>
      <c r="V62" s="10"/>
      <c r="W62" s="5">
        <f t="shared" si="2"/>
        <v>0</v>
      </c>
      <c r="X62" s="5">
        <f t="shared" si="2"/>
        <v>0</v>
      </c>
      <c r="Y62" s="10"/>
    </row>
    <row r="63" spans="1:25" ht="12.75">
      <c r="A63" s="17" t="s">
        <v>80</v>
      </c>
      <c r="B63" s="2">
        <v>0.03</v>
      </c>
      <c r="C63" s="2">
        <v>0.04</v>
      </c>
      <c r="D63" s="10">
        <f t="shared" si="0"/>
        <v>33.33333333333334</v>
      </c>
      <c r="E63" s="2"/>
      <c r="F63" s="2"/>
      <c r="G63" s="10"/>
      <c r="H63" s="2"/>
      <c r="I63" s="2"/>
      <c r="J63" s="10"/>
      <c r="K63" s="5">
        <f t="shared" si="4"/>
        <v>0.03</v>
      </c>
      <c r="L63" s="5">
        <f t="shared" si="4"/>
        <v>0.04</v>
      </c>
      <c r="M63" s="10">
        <f t="shared" si="1"/>
        <v>33.33333333333334</v>
      </c>
      <c r="N63" s="2"/>
      <c r="O63" s="2"/>
      <c r="P63" s="10"/>
      <c r="Q63" s="6">
        <v>0.2</v>
      </c>
      <c r="R63" s="6">
        <v>0.218</v>
      </c>
      <c r="S63" s="10">
        <f>(R63-Q63)/Q63*100</f>
        <v>8.999999999999995</v>
      </c>
      <c r="T63" s="2"/>
      <c r="U63" s="2"/>
      <c r="V63" s="10"/>
      <c r="W63" s="5">
        <f t="shared" si="2"/>
        <v>0.23</v>
      </c>
      <c r="X63" s="5">
        <f t="shared" si="2"/>
        <v>0.258</v>
      </c>
      <c r="Y63" s="10">
        <f t="shared" si="3"/>
        <v>12.173913043478258</v>
      </c>
    </row>
    <row r="64" spans="1:25" ht="12.75">
      <c r="A64" s="17" t="s">
        <v>81</v>
      </c>
      <c r="B64" s="2">
        <v>0.06</v>
      </c>
      <c r="C64" s="2">
        <v>0.07</v>
      </c>
      <c r="D64" s="10">
        <f t="shared" si="0"/>
        <v>16.666666666666682</v>
      </c>
      <c r="E64" s="2"/>
      <c r="F64" s="2"/>
      <c r="G64" s="10"/>
      <c r="H64" s="2"/>
      <c r="I64" s="2"/>
      <c r="J64" s="10"/>
      <c r="K64" s="5">
        <f t="shared" si="4"/>
        <v>0.06</v>
      </c>
      <c r="L64" s="5">
        <f t="shared" si="4"/>
        <v>0.07</v>
      </c>
      <c r="M64" s="10">
        <f t="shared" si="1"/>
        <v>16.666666666666682</v>
      </c>
      <c r="N64" s="2"/>
      <c r="O64" s="2"/>
      <c r="P64" s="10"/>
      <c r="Q64" s="6">
        <v>0.02</v>
      </c>
      <c r="R64" s="6">
        <v>0.026</v>
      </c>
      <c r="S64" s="10">
        <f>(R64-Q64)/Q64*100</f>
        <v>29.999999999999993</v>
      </c>
      <c r="T64" s="2"/>
      <c r="U64" s="2"/>
      <c r="V64" s="10"/>
      <c r="W64" s="5">
        <f t="shared" si="2"/>
        <v>0.08</v>
      </c>
      <c r="X64" s="5">
        <f t="shared" si="2"/>
        <v>0.096</v>
      </c>
      <c r="Y64" s="10">
        <f t="shared" si="3"/>
        <v>20</v>
      </c>
    </row>
    <row r="65" spans="1:25" ht="12.75">
      <c r="A65" s="17" t="s">
        <v>82</v>
      </c>
      <c r="B65" s="2"/>
      <c r="C65" s="2"/>
      <c r="D65" s="10"/>
      <c r="E65" s="2"/>
      <c r="F65" s="2"/>
      <c r="G65" s="10"/>
      <c r="H65" s="2"/>
      <c r="I65" s="2"/>
      <c r="J65" s="10"/>
      <c r="K65" s="5"/>
      <c r="L65" s="5"/>
      <c r="M65" s="10"/>
      <c r="N65" s="2">
        <v>0.553</v>
      </c>
      <c r="O65" s="2">
        <v>0.095</v>
      </c>
      <c r="P65" s="10">
        <f aca="true" t="shared" si="5" ref="P65:P74">(O65-N65)/N65*100</f>
        <v>-82.82097649186258</v>
      </c>
      <c r="Q65" s="6">
        <v>2.375</v>
      </c>
      <c r="R65" s="6">
        <v>2.321</v>
      </c>
      <c r="S65" s="10">
        <f>(R65-Q65)/Q65*100</f>
        <v>-2.273684210526308</v>
      </c>
      <c r="T65" s="2"/>
      <c r="U65" s="2"/>
      <c r="V65" s="10"/>
      <c r="W65" s="5">
        <f t="shared" si="2"/>
        <v>2.928</v>
      </c>
      <c r="X65" s="5">
        <f t="shared" si="2"/>
        <v>2.4160000000000004</v>
      </c>
      <c r="Y65" s="10">
        <f t="shared" si="3"/>
        <v>-17.486338797814195</v>
      </c>
    </row>
    <row r="66" spans="1:25" ht="12.75">
      <c r="A66" s="17" t="s">
        <v>138</v>
      </c>
      <c r="B66" s="2"/>
      <c r="C66" s="2"/>
      <c r="D66" s="10"/>
      <c r="E66" s="2"/>
      <c r="F66" s="2"/>
      <c r="G66" s="10"/>
      <c r="H66" s="2"/>
      <c r="I66" s="2"/>
      <c r="J66" s="10"/>
      <c r="K66" s="5"/>
      <c r="L66" s="5"/>
      <c r="M66" s="10"/>
      <c r="N66" s="2">
        <v>2.5</v>
      </c>
      <c r="O66" s="2">
        <v>2.5</v>
      </c>
      <c r="P66" s="10">
        <f t="shared" si="5"/>
        <v>0</v>
      </c>
      <c r="Q66" s="2"/>
      <c r="R66" s="6"/>
      <c r="S66" s="10"/>
      <c r="T66" s="2"/>
      <c r="U66" s="2"/>
      <c r="V66" s="10"/>
      <c r="W66" s="5">
        <f t="shared" si="2"/>
        <v>2.5</v>
      </c>
      <c r="X66" s="5">
        <f t="shared" si="2"/>
        <v>2.5</v>
      </c>
      <c r="Y66" s="10">
        <f t="shared" si="3"/>
        <v>0</v>
      </c>
    </row>
    <row r="67" spans="1:25" ht="12.75">
      <c r="A67" s="17" t="s">
        <v>83</v>
      </c>
      <c r="B67" s="2"/>
      <c r="C67" s="2"/>
      <c r="D67" s="10"/>
      <c r="E67" s="2"/>
      <c r="F67" s="2"/>
      <c r="G67" s="10"/>
      <c r="H67" s="2"/>
      <c r="I67" s="2"/>
      <c r="J67" s="10"/>
      <c r="K67" s="5"/>
      <c r="L67" s="5"/>
      <c r="M67" s="10"/>
      <c r="N67" s="2">
        <v>0.33</v>
      </c>
      <c r="O67" s="2">
        <v>0.15</v>
      </c>
      <c r="P67" s="10">
        <f t="shared" si="5"/>
        <v>-54.545454545454554</v>
      </c>
      <c r="Q67" s="6">
        <v>0.026</v>
      </c>
      <c r="R67" s="6">
        <v>0.009</v>
      </c>
      <c r="S67" s="10">
        <f>(R67-Q67)/Q67*100</f>
        <v>-65.3846153846154</v>
      </c>
      <c r="T67" s="2"/>
      <c r="U67" s="2"/>
      <c r="V67" s="10"/>
      <c r="W67" s="5">
        <f t="shared" si="2"/>
        <v>0.35600000000000004</v>
      </c>
      <c r="X67" s="5">
        <f t="shared" si="2"/>
        <v>0.159</v>
      </c>
      <c r="Y67" s="10">
        <f t="shared" si="3"/>
        <v>-55.3370786516854</v>
      </c>
    </row>
    <row r="68" spans="1:25" ht="12.75">
      <c r="A68" s="17" t="s">
        <v>84</v>
      </c>
      <c r="B68" s="2"/>
      <c r="C68" s="2"/>
      <c r="D68" s="10"/>
      <c r="E68" s="2"/>
      <c r="F68" s="2"/>
      <c r="G68" s="10"/>
      <c r="H68" s="2"/>
      <c r="I68" s="2"/>
      <c r="J68" s="10"/>
      <c r="K68" s="5"/>
      <c r="L68" s="5"/>
      <c r="M68" s="10"/>
      <c r="N68" s="2">
        <v>2.3</v>
      </c>
      <c r="O68" s="2">
        <v>3.022</v>
      </c>
      <c r="P68" s="10">
        <f t="shared" si="5"/>
        <v>31.391304347826086</v>
      </c>
      <c r="Q68" s="6">
        <v>1.395</v>
      </c>
      <c r="R68" s="6">
        <v>1.692</v>
      </c>
      <c r="S68" s="10">
        <f>(R68-Q68)/Q68*100</f>
        <v>21.290322580645157</v>
      </c>
      <c r="T68" s="2"/>
      <c r="U68" s="2"/>
      <c r="V68" s="10"/>
      <c r="W68" s="5">
        <f t="shared" si="2"/>
        <v>3.695</v>
      </c>
      <c r="X68" s="5">
        <f t="shared" si="2"/>
        <v>4.7139999999999995</v>
      </c>
      <c r="Y68" s="10">
        <f t="shared" si="3"/>
        <v>27.577807848443836</v>
      </c>
    </row>
    <row r="69" spans="1:25" ht="12.75">
      <c r="A69" s="17" t="s">
        <v>85</v>
      </c>
      <c r="B69" s="2"/>
      <c r="C69" s="2"/>
      <c r="D69" s="10"/>
      <c r="E69" s="2"/>
      <c r="F69" s="2"/>
      <c r="G69" s="10"/>
      <c r="H69" s="2"/>
      <c r="I69" s="2"/>
      <c r="J69" s="10"/>
      <c r="K69" s="5"/>
      <c r="L69" s="5"/>
      <c r="M69" s="10"/>
      <c r="N69" s="2">
        <v>8.18</v>
      </c>
      <c r="O69" s="2">
        <v>9.828</v>
      </c>
      <c r="P69" s="10">
        <f t="shared" si="5"/>
        <v>20.146699266503663</v>
      </c>
      <c r="Q69" s="2">
        <v>0.08</v>
      </c>
      <c r="R69" s="6">
        <v>0.1</v>
      </c>
      <c r="S69" s="10">
        <f>(R69-Q69)/Q69*100</f>
        <v>25.000000000000007</v>
      </c>
      <c r="T69" s="2"/>
      <c r="U69" s="2"/>
      <c r="V69" s="10"/>
      <c r="W69" s="5">
        <f t="shared" si="2"/>
        <v>8.26</v>
      </c>
      <c r="X69" s="5">
        <f t="shared" si="2"/>
        <v>9.927999999999999</v>
      </c>
      <c r="Y69" s="10">
        <f t="shared" si="3"/>
        <v>20.193704600484253</v>
      </c>
    </row>
    <row r="70" spans="1:25" ht="12.75">
      <c r="A70" s="17" t="s">
        <v>86</v>
      </c>
      <c r="B70" s="2">
        <v>1.5429</v>
      </c>
      <c r="C70" s="2">
        <v>1.4</v>
      </c>
      <c r="D70" s="10">
        <f t="shared" si="0"/>
        <v>-9.26177976537689</v>
      </c>
      <c r="E70" s="2"/>
      <c r="F70" s="2"/>
      <c r="G70" s="10"/>
      <c r="H70" s="2"/>
      <c r="I70" s="2"/>
      <c r="J70" s="10"/>
      <c r="K70" s="5">
        <f t="shared" si="4"/>
        <v>1.5429</v>
      </c>
      <c r="L70" s="5">
        <f t="shared" si="4"/>
        <v>1.4</v>
      </c>
      <c r="M70" s="10">
        <f t="shared" si="1"/>
        <v>-9.26177976537689</v>
      </c>
      <c r="N70" s="2">
        <v>17.446</v>
      </c>
      <c r="O70" s="2">
        <v>18.172</v>
      </c>
      <c r="P70" s="10">
        <f t="shared" si="5"/>
        <v>4.161412358133664</v>
      </c>
      <c r="Q70" s="2">
        <v>17.168</v>
      </c>
      <c r="R70" s="6">
        <v>17.542</v>
      </c>
      <c r="S70" s="10">
        <f>(R70-Q70)/Q70*100</f>
        <v>2.178471575023313</v>
      </c>
      <c r="T70" s="2"/>
      <c r="U70" s="2"/>
      <c r="V70" s="10"/>
      <c r="W70" s="5">
        <f t="shared" si="2"/>
        <v>36.15690000000001</v>
      </c>
      <c r="X70" s="5">
        <f t="shared" si="2"/>
        <v>37.114</v>
      </c>
      <c r="Y70" s="10">
        <f t="shared" si="3"/>
        <v>2.647074279044912</v>
      </c>
    </row>
    <row r="71" spans="1:25" ht="12.75">
      <c r="A71" s="17" t="s">
        <v>87</v>
      </c>
      <c r="B71" s="2">
        <v>0.5296</v>
      </c>
      <c r="C71" s="6">
        <v>0.515</v>
      </c>
      <c r="D71" s="10">
        <f aca="true" t="shared" si="6" ref="D71:D118">(C71-B71)/B71*100</f>
        <v>-2.7567975830815614</v>
      </c>
      <c r="E71" s="2"/>
      <c r="F71" s="2"/>
      <c r="G71" s="10"/>
      <c r="H71" s="2"/>
      <c r="I71" s="2"/>
      <c r="J71" s="10"/>
      <c r="K71" s="5">
        <f t="shared" si="4"/>
        <v>0.5296</v>
      </c>
      <c r="L71" s="5">
        <f t="shared" si="4"/>
        <v>0.515</v>
      </c>
      <c r="M71" s="10">
        <f aca="true" t="shared" si="7" ref="M71:M118">(L71-K71)/K71*100</f>
        <v>-2.7567975830815614</v>
      </c>
      <c r="N71" s="2">
        <v>4.13</v>
      </c>
      <c r="O71" s="2">
        <v>3.92</v>
      </c>
      <c r="P71" s="10">
        <f t="shared" si="5"/>
        <v>-5.084745762711863</v>
      </c>
      <c r="Q71" s="6">
        <v>3.572</v>
      </c>
      <c r="R71" s="6">
        <v>3.77</v>
      </c>
      <c r="S71" s="10">
        <f>(R71-Q71)/Q71*100</f>
        <v>5.543113101903694</v>
      </c>
      <c r="T71" s="2"/>
      <c r="U71" s="2"/>
      <c r="V71" s="10"/>
      <c r="W71" s="5">
        <f aca="true" t="shared" si="8" ref="W71:X118">T71+Q71+N71+K71</f>
        <v>8.2316</v>
      </c>
      <c r="X71" s="5">
        <f t="shared" si="8"/>
        <v>8.205</v>
      </c>
      <c r="Y71" s="10">
        <f aca="true" t="shared" si="9" ref="Y71:Y118">(X71-W71)/W71*100</f>
        <v>-0.32314495359347123</v>
      </c>
    </row>
    <row r="72" spans="1:25" ht="12.75">
      <c r="A72" s="17" t="s">
        <v>139</v>
      </c>
      <c r="B72" s="2"/>
      <c r="C72" s="2"/>
      <c r="D72" s="10"/>
      <c r="E72" s="2"/>
      <c r="F72" s="2"/>
      <c r="G72" s="10"/>
      <c r="H72" s="2"/>
      <c r="I72" s="2"/>
      <c r="J72" s="10"/>
      <c r="K72" s="5"/>
      <c r="L72" s="5"/>
      <c r="M72" s="10"/>
      <c r="N72" s="2">
        <v>0.028</v>
      </c>
      <c r="O72" s="2"/>
      <c r="P72" s="10">
        <f t="shared" si="5"/>
        <v>-100</v>
      </c>
      <c r="Q72" s="2"/>
      <c r="R72" s="6"/>
      <c r="S72" s="10"/>
      <c r="T72" s="2"/>
      <c r="U72" s="2"/>
      <c r="V72" s="10"/>
      <c r="W72" s="5">
        <f t="shared" si="8"/>
        <v>0.028</v>
      </c>
      <c r="X72" s="5">
        <f t="shared" si="8"/>
        <v>0</v>
      </c>
      <c r="Y72" s="10">
        <f t="shared" si="9"/>
        <v>-100</v>
      </c>
    </row>
    <row r="73" spans="1:25" ht="12.75">
      <c r="A73" s="17" t="s">
        <v>146</v>
      </c>
      <c r="B73" s="2"/>
      <c r="C73" s="2"/>
      <c r="D73" s="10"/>
      <c r="E73" s="2"/>
      <c r="F73" s="2"/>
      <c r="G73" s="10"/>
      <c r="H73" s="2"/>
      <c r="I73" s="2"/>
      <c r="J73" s="10"/>
      <c r="K73" s="5"/>
      <c r="L73" s="5"/>
      <c r="M73" s="10"/>
      <c r="N73" s="6">
        <v>0.005</v>
      </c>
      <c r="O73" s="6">
        <v>0.005</v>
      </c>
      <c r="P73" s="10">
        <f t="shared" si="5"/>
        <v>0</v>
      </c>
      <c r="Q73" s="2">
        <v>0.067</v>
      </c>
      <c r="R73" s="6">
        <v>0.077</v>
      </c>
      <c r="S73" s="10">
        <f aca="true" t="shared" si="10" ref="S73:S81">(R73-Q73)/Q73*100</f>
        <v>14.925373134328348</v>
      </c>
      <c r="T73" s="2"/>
      <c r="U73" s="2"/>
      <c r="V73" s="10"/>
      <c r="W73" s="5">
        <f t="shared" si="8"/>
        <v>0.07200000000000001</v>
      </c>
      <c r="X73" s="5">
        <f t="shared" si="8"/>
        <v>0.082</v>
      </c>
      <c r="Y73" s="10">
        <f t="shared" si="9"/>
        <v>13.88888888888888</v>
      </c>
    </row>
    <row r="74" spans="1:25" ht="12.75">
      <c r="A74" s="17" t="s">
        <v>88</v>
      </c>
      <c r="B74" s="2"/>
      <c r="C74" s="2"/>
      <c r="D74" s="10"/>
      <c r="E74" s="2"/>
      <c r="F74" s="2"/>
      <c r="G74" s="10"/>
      <c r="H74" s="2"/>
      <c r="I74" s="2"/>
      <c r="J74" s="10"/>
      <c r="K74" s="5"/>
      <c r="L74" s="5"/>
      <c r="M74" s="10"/>
      <c r="N74" s="2">
        <v>8</v>
      </c>
      <c r="O74" s="2">
        <v>7.801</v>
      </c>
      <c r="P74" s="10">
        <f t="shared" si="5"/>
        <v>-2.487499999999998</v>
      </c>
      <c r="Q74" s="6">
        <v>0.293</v>
      </c>
      <c r="R74" s="6">
        <v>0.278</v>
      </c>
      <c r="S74" s="10">
        <f t="shared" si="10"/>
        <v>-5.119453924914661</v>
      </c>
      <c r="T74" s="2"/>
      <c r="U74" s="2"/>
      <c r="V74" s="10"/>
      <c r="W74" s="5">
        <f t="shared" si="8"/>
        <v>8.293</v>
      </c>
      <c r="X74" s="5">
        <f t="shared" si="8"/>
        <v>8.079</v>
      </c>
      <c r="Y74" s="10">
        <f t="shared" si="9"/>
        <v>-2.5804895695164434</v>
      </c>
    </row>
    <row r="75" spans="1:25" ht="12.75">
      <c r="A75" s="17" t="s">
        <v>89</v>
      </c>
      <c r="B75" s="6">
        <v>0.031</v>
      </c>
      <c r="C75" s="6">
        <v>0.033</v>
      </c>
      <c r="D75" s="10">
        <f t="shared" si="6"/>
        <v>6.451612903225811</v>
      </c>
      <c r="E75" s="2"/>
      <c r="F75" s="2"/>
      <c r="G75" s="10"/>
      <c r="H75" s="2"/>
      <c r="I75" s="2"/>
      <c r="J75" s="10"/>
      <c r="K75" s="5">
        <f>SUM(B75+E75+H75)</f>
        <v>0.031</v>
      </c>
      <c r="L75" s="5">
        <f>SUM(C75+F75+I75)</f>
        <v>0.033</v>
      </c>
      <c r="M75" s="10">
        <f t="shared" si="7"/>
        <v>6.451612903225811</v>
      </c>
      <c r="N75" s="2"/>
      <c r="O75" s="2"/>
      <c r="P75" s="10"/>
      <c r="Q75" s="6">
        <v>4.367</v>
      </c>
      <c r="R75" s="6">
        <v>4.665</v>
      </c>
      <c r="S75" s="10">
        <f t="shared" si="10"/>
        <v>6.823906572017405</v>
      </c>
      <c r="T75" s="2"/>
      <c r="U75" s="2"/>
      <c r="V75" s="10"/>
      <c r="W75" s="5">
        <f t="shared" si="8"/>
        <v>4.398</v>
      </c>
      <c r="X75" s="5">
        <f t="shared" si="8"/>
        <v>4.698</v>
      </c>
      <c r="Y75" s="10">
        <f t="shared" si="9"/>
        <v>6.8212824010914215</v>
      </c>
    </row>
    <row r="76" spans="1:25" ht="12.75">
      <c r="A76" s="17" t="s">
        <v>90</v>
      </c>
      <c r="B76" s="6">
        <v>0.038</v>
      </c>
      <c r="C76" s="6">
        <v>0.038</v>
      </c>
      <c r="D76" s="10">
        <f t="shared" si="6"/>
        <v>0</v>
      </c>
      <c r="E76" s="2"/>
      <c r="F76" s="2"/>
      <c r="G76" s="10"/>
      <c r="H76" s="2"/>
      <c r="I76" s="2"/>
      <c r="J76" s="10"/>
      <c r="K76" s="5">
        <f>SUM(B76+E76+H76)</f>
        <v>0.038</v>
      </c>
      <c r="L76" s="5">
        <f>SUM(C76+F76+I76)</f>
        <v>0.038</v>
      </c>
      <c r="M76" s="10">
        <f t="shared" si="7"/>
        <v>0</v>
      </c>
      <c r="N76" s="2">
        <v>4.7</v>
      </c>
      <c r="O76" s="6">
        <v>4.846</v>
      </c>
      <c r="P76" s="10">
        <f>(O76-N76)/N76*100</f>
        <v>3.1063829787234023</v>
      </c>
      <c r="Q76" s="6">
        <v>9.213</v>
      </c>
      <c r="R76" s="6">
        <v>6.256</v>
      </c>
      <c r="S76" s="10">
        <f t="shared" si="10"/>
        <v>-32.0959513730598</v>
      </c>
      <c r="T76" s="2"/>
      <c r="U76" s="2"/>
      <c r="V76" s="10"/>
      <c r="W76" s="5">
        <f t="shared" si="8"/>
        <v>13.951</v>
      </c>
      <c r="X76" s="5">
        <f t="shared" si="8"/>
        <v>11.14</v>
      </c>
      <c r="Y76" s="10">
        <f t="shared" si="9"/>
        <v>-20.1490932549638</v>
      </c>
    </row>
    <row r="77" spans="1:25" ht="12.75">
      <c r="A77" s="17" t="s">
        <v>91</v>
      </c>
      <c r="B77" s="2"/>
      <c r="C77" s="2"/>
      <c r="D77" s="10"/>
      <c r="E77" s="2"/>
      <c r="F77" s="2"/>
      <c r="G77" s="10"/>
      <c r="H77" s="2"/>
      <c r="I77" s="2"/>
      <c r="J77" s="10"/>
      <c r="K77" s="5"/>
      <c r="L77" s="5"/>
      <c r="M77" s="10"/>
      <c r="N77" s="2"/>
      <c r="O77" s="2"/>
      <c r="P77" s="10"/>
      <c r="Q77" s="6">
        <v>35.127</v>
      </c>
      <c r="R77" s="6">
        <v>39.87</v>
      </c>
      <c r="S77" s="10">
        <f t="shared" si="10"/>
        <v>13.502434025108876</v>
      </c>
      <c r="T77" s="2"/>
      <c r="U77" s="2"/>
      <c r="V77" s="10"/>
      <c r="W77" s="5">
        <f t="shared" si="8"/>
        <v>35.127</v>
      </c>
      <c r="X77" s="5">
        <f t="shared" si="8"/>
        <v>39.87</v>
      </c>
      <c r="Y77" s="10">
        <f t="shared" si="9"/>
        <v>13.502434025108876</v>
      </c>
    </row>
    <row r="78" spans="1:25" ht="12.75">
      <c r="A78" s="17" t="s">
        <v>144</v>
      </c>
      <c r="B78" s="2"/>
      <c r="C78" s="2"/>
      <c r="D78" s="10"/>
      <c r="E78" s="2"/>
      <c r="F78" s="2"/>
      <c r="G78" s="10"/>
      <c r="H78" s="2"/>
      <c r="I78" s="2"/>
      <c r="J78" s="10"/>
      <c r="K78" s="5"/>
      <c r="L78" s="5"/>
      <c r="M78" s="10"/>
      <c r="N78" s="2">
        <v>0.1</v>
      </c>
      <c r="O78" s="6">
        <v>0.135</v>
      </c>
      <c r="P78" s="10">
        <f aca="true" t="shared" si="11" ref="P78:P83">(O78-N78)/N78*100</f>
        <v>35</v>
      </c>
      <c r="Q78" s="6">
        <v>0.188</v>
      </c>
      <c r="R78" s="6">
        <v>0.242</v>
      </c>
      <c r="S78" s="10">
        <f t="shared" si="10"/>
        <v>28.723404255319146</v>
      </c>
      <c r="T78" s="2"/>
      <c r="U78" s="2"/>
      <c r="V78" s="10"/>
      <c r="W78" s="5">
        <f t="shared" si="8"/>
        <v>0.28800000000000003</v>
      </c>
      <c r="X78" s="5">
        <f t="shared" si="8"/>
        <v>0.377</v>
      </c>
      <c r="Y78" s="10">
        <f t="shared" si="9"/>
        <v>30.90277777777776</v>
      </c>
    </row>
    <row r="79" spans="1:25" ht="12.75">
      <c r="A79" s="17" t="s">
        <v>92</v>
      </c>
      <c r="B79" s="2"/>
      <c r="C79" s="2"/>
      <c r="D79" s="10"/>
      <c r="E79" s="2"/>
      <c r="F79" s="2"/>
      <c r="G79" s="10"/>
      <c r="H79" s="2"/>
      <c r="I79" s="2"/>
      <c r="J79" s="10"/>
      <c r="K79" s="5"/>
      <c r="L79" s="5"/>
      <c r="M79" s="10"/>
      <c r="N79" s="6">
        <v>0.013</v>
      </c>
      <c r="O79" s="6">
        <v>0.007</v>
      </c>
      <c r="P79" s="10">
        <f t="shared" si="11"/>
        <v>-46.15384615384615</v>
      </c>
      <c r="Q79" s="6">
        <v>0.132</v>
      </c>
      <c r="R79" s="6">
        <v>0.119</v>
      </c>
      <c r="S79" s="10">
        <f t="shared" si="10"/>
        <v>-9.848484848484857</v>
      </c>
      <c r="T79" s="2"/>
      <c r="U79" s="2"/>
      <c r="V79" s="10"/>
      <c r="W79" s="5">
        <f t="shared" si="8"/>
        <v>0.14500000000000002</v>
      </c>
      <c r="X79" s="5">
        <f t="shared" si="8"/>
        <v>0.126</v>
      </c>
      <c r="Y79" s="10">
        <f t="shared" si="9"/>
        <v>-13.103448275862078</v>
      </c>
    </row>
    <row r="80" spans="1:25" ht="12.75">
      <c r="A80" s="17" t="s">
        <v>93</v>
      </c>
      <c r="B80" s="2"/>
      <c r="C80" s="2"/>
      <c r="D80" s="10"/>
      <c r="E80" s="2"/>
      <c r="F80" s="2"/>
      <c r="G80" s="10"/>
      <c r="H80" s="2"/>
      <c r="I80" s="2"/>
      <c r="J80" s="10"/>
      <c r="K80" s="5"/>
      <c r="L80" s="5"/>
      <c r="M80" s="10"/>
      <c r="N80" s="6">
        <v>0.035</v>
      </c>
      <c r="O80" s="2">
        <v>0.044</v>
      </c>
      <c r="P80" s="10">
        <f t="shared" si="11"/>
        <v>25.714285714285694</v>
      </c>
      <c r="Q80" s="6">
        <v>23.465</v>
      </c>
      <c r="R80" s="6">
        <v>27.866</v>
      </c>
      <c r="S80" s="10">
        <f t="shared" si="10"/>
        <v>18.75559343703388</v>
      </c>
      <c r="T80" s="2"/>
      <c r="U80" s="2"/>
      <c r="V80" s="10"/>
      <c r="W80" s="5">
        <f t="shared" si="8"/>
        <v>23.5</v>
      </c>
      <c r="X80" s="5">
        <f t="shared" si="8"/>
        <v>27.91</v>
      </c>
      <c r="Y80" s="10">
        <f t="shared" si="9"/>
        <v>18.765957446808514</v>
      </c>
    </row>
    <row r="81" spans="1:25" ht="12.75">
      <c r="A81" s="17" t="s">
        <v>94</v>
      </c>
      <c r="B81" s="2">
        <v>5.481</v>
      </c>
      <c r="C81" s="6">
        <v>6.669</v>
      </c>
      <c r="D81" s="10">
        <f t="shared" si="6"/>
        <v>21.674876847290637</v>
      </c>
      <c r="E81" s="2"/>
      <c r="F81" s="2"/>
      <c r="G81" s="10"/>
      <c r="H81" s="2"/>
      <c r="I81" s="2"/>
      <c r="J81" s="10"/>
      <c r="K81" s="5">
        <f>SUM(B81+E81+H81)</f>
        <v>5.481</v>
      </c>
      <c r="L81" s="5">
        <f>SUM(C81+F81+I81)</f>
        <v>6.669</v>
      </c>
      <c r="M81" s="10">
        <f t="shared" si="7"/>
        <v>21.674876847290637</v>
      </c>
      <c r="N81" s="2">
        <v>14.445</v>
      </c>
      <c r="O81" s="6">
        <v>15.287</v>
      </c>
      <c r="P81" s="10">
        <f t="shared" si="11"/>
        <v>5.829006576670132</v>
      </c>
      <c r="Q81" s="6">
        <v>66.483</v>
      </c>
      <c r="R81" s="6">
        <v>70.962</v>
      </c>
      <c r="S81" s="10">
        <f t="shared" si="10"/>
        <v>6.737060601958393</v>
      </c>
      <c r="T81" s="2"/>
      <c r="U81" s="2"/>
      <c r="V81" s="10"/>
      <c r="W81" s="5">
        <f t="shared" si="8"/>
        <v>86.40899999999999</v>
      </c>
      <c r="X81" s="5">
        <f t="shared" si="8"/>
        <v>92.918</v>
      </c>
      <c r="Y81" s="10">
        <f t="shared" si="9"/>
        <v>7.532780150215851</v>
      </c>
    </row>
    <row r="82" spans="1:25" ht="12.75">
      <c r="A82" s="17" t="s">
        <v>95</v>
      </c>
      <c r="B82" s="2"/>
      <c r="C82" s="2"/>
      <c r="D82" s="10"/>
      <c r="E82" s="2">
        <v>467.417</v>
      </c>
      <c r="F82" s="2">
        <v>0.3</v>
      </c>
      <c r="G82" s="10">
        <f>(F82-E82)/E82*100</f>
        <v>-99.93581748203424</v>
      </c>
      <c r="H82" s="2">
        <v>40</v>
      </c>
      <c r="I82" s="2">
        <v>2</v>
      </c>
      <c r="J82" s="10">
        <f>(I82-H82)/H82*100</f>
        <v>-95</v>
      </c>
      <c r="K82" s="5">
        <f aca="true" t="shared" si="12" ref="K82:L105">SUM(B82+E82+H82)</f>
        <v>507.417</v>
      </c>
      <c r="L82" s="5">
        <f t="shared" si="12"/>
        <v>2.3</v>
      </c>
      <c r="M82" s="10">
        <f t="shared" si="7"/>
        <v>-99.5467238977015</v>
      </c>
      <c r="N82" s="2">
        <v>0.63</v>
      </c>
      <c r="O82" s="6">
        <v>1.115</v>
      </c>
      <c r="P82" s="10">
        <f t="shared" si="11"/>
        <v>76.98412698412697</v>
      </c>
      <c r="Q82" s="2"/>
      <c r="R82" s="6"/>
      <c r="S82" s="10"/>
      <c r="T82" s="2"/>
      <c r="U82" s="2"/>
      <c r="V82" s="10"/>
      <c r="W82" s="5">
        <f t="shared" si="8"/>
        <v>508.04699999999997</v>
      </c>
      <c r="X82" s="5">
        <f t="shared" si="8"/>
        <v>3.415</v>
      </c>
      <c r="Y82" s="10">
        <f t="shared" si="9"/>
        <v>-99.3278180955699</v>
      </c>
    </row>
    <row r="83" spans="1:25" s="22" customFormat="1" ht="12.75">
      <c r="A83" s="23" t="s">
        <v>134</v>
      </c>
      <c r="B83" s="37">
        <f>SUM(B84:B96)</f>
        <v>91.596</v>
      </c>
      <c r="C83" s="37">
        <f>SUM(C84:C96)</f>
        <v>99.45</v>
      </c>
      <c r="D83" s="38">
        <f t="shared" si="6"/>
        <v>8.574610244988863</v>
      </c>
      <c r="E83" s="37">
        <f>SUM(E84:E96)</f>
        <v>10</v>
      </c>
      <c r="F83" s="37">
        <f>SUM(F84:F96)</f>
        <v>14</v>
      </c>
      <c r="G83" s="38">
        <f>(F83-E83)/E83*100</f>
        <v>40</v>
      </c>
      <c r="H83" s="37">
        <f>SUM(H84:H96)</f>
        <v>5</v>
      </c>
      <c r="I83" s="37">
        <f>SUM(I84:I96)</f>
        <v>5</v>
      </c>
      <c r="J83" s="38">
        <f>(I83-H83)/H83*100</f>
        <v>0</v>
      </c>
      <c r="K83" s="39">
        <f>SUM(K84:K96)</f>
        <v>106.596</v>
      </c>
      <c r="L83" s="39">
        <f>SUM(L84:L96)</f>
        <v>118.45</v>
      </c>
      <c r="M83" s="38">
        <f t="shared" si="7"/>
        <v>11.120492326166085</v>
      </c>
      <c r="N83" s="37">
        <f>SUM(N84:N96)</f>
        <v>0.15000000000000002</v>
      </c>
      <c r="O83" s="37">
        <f>SUM(O84:O96)</f>
        <v>0.122</v>
      </c>
      <c r="P83" s="38">
        <f t="shared" si="11"/>
        <v>-18.666666666666682</v>
      </c>
      <c r="Q83" s="37">
        <f>SUM(Q84:Q96)</f>
        <v>1.36</v>
      </c>
      <c r="R83" s="39">
        <f>SUM(R84:R96)</f>
        <v>1.934</v>
      </c>
      <c r="S83" s="38">
        <f>(R83-Q83)/Q83*100</f>
        <v>42.20588235294116</v>
      </c>
      <c r="T83" s="37">
        <f>SUM(T84:T96)</f>
        <v>0</v>
      </c>
      <c r="U83" s="37">
        <f>SUM(U84:U96)</f>
        <v>0</v>
      </c>
      <c r="V83" s="38"/>
      <c r="W83" s="37">
        <f t="shared" si="8"/>
        <v>108.10600000000001</v>
      </c>
      <c r="X83" s="37">
        <f t="shared" si="8"/>
        <v>120.506</v>
      </c>
      <c r="Y83" s="38">
        <f t="shared" si="9"/>
        <v>11.470223669361545</v>
      </c>
    </row>
    <row r="84" spans="1:25" ht="12.75">
      <c r="A84" s="17" t="s">
        <v>96</v>
      </c>
      <c r="B84" s="2">
        <v>15.268</v>
      </c>
      <c r="C84" s="2">
        <v>15.543</v>
      </c>
      <c r="D84" s="10">
        <f t="shared" si="6"/>
        <v>1.8011527377521521</v>
      </c>
      <c r="E84" s="2"/>
      <c r="F84" s="2">
        <v>5</v>
      </c>
      <c r="G84" s="10"/>
      <c r="H84" s="2"/>
      <c r="I84" s="2"/>
      <c r="J84" s="10"/>
      <c r="K84" s="5">
        <f t="shared" si="12"/>
        <v>15.268</v>
      </c>
      <c r="L84" s="5">
        <f t="shared" si="12"/>
        <v>20.543</v>
      </c>
      <c r="M84" s="10">
        <f t="shared" si="7"/>
        <v>34.54938433324599</v>
      </c>
      <c r="N84" s="2"/>
      <c r="O84" s="2"/>
      <c r="P84" s="10"/>
      <c r="Q84" s="2"/>
      <c r="R84" s="6"/>
      <c r="S84" s="10"/>
      <c r="T84" s="2"/>
      <c r="U84" s="2"/>
      <c r="V84" s="10"/>
      <c r="W84" s="5">
        <f t="shared" si="8"/>
        <v>15.268</v>
      </c>
      <c r="X84" s="5">
        <f t="shared" si="8"/>
        <v>20.543</v>
      </c>
      <c r="Y84" s="10">
        <f t="shared" si="9"/>
        <v>34.54938433324599</v>
      </c>
    </row>
    <row r="85" spans="1:25" ht="12.75">
      <c r="A85" s="17" t="s">
        <v>97</v>
      </c>
      <c r="B85" s="2">
        <v>4.989</v>
      </c>
      <c r="C85" s="6">
        <v>5.688</v>
      </c>
      <c r="D85" s="10">
        <f t="shared" si="6"/>
        <v>14.01082381238725</v>
      </c>
      <c r="E85" s="2"/>
      <c r="F85" s="2"/>
      <c r="G85" s="10"/>
      <c r="H85" s="2"/>
      <c r="I85" s="2"/>
      <c r="J85" s="10"/>
      <c r="K85" s="5">
        <f t="shared" si="12"/>
        <v>4.989</v>
      </c>
      <c r="L85" s="5">
        <f t="shared" si="12"/>
        <v>5.688</v>
      </c>
      <c r="M85" s="10">
        <f t="shared" si="7"/>
        <v>14.01082381238725</v>
      </c>
      <c r="N85" s="2"/>
      <c r="O85" s="2"/>
      <c r="P85" s="10"/>
      <c r="Q85" s="2"/>
      <c r="R85" s="6"/>
      <c r="S85" s="10"/>
      <c r="T85" s="2"/>
      <c r="U85" s="2"/>
      <c r="V85" s="10"/>
      <c r="W85" s="5">
        <f t="shared" si="8"/>
        <v>4.989</v>
      </c>
      <c r="X85" s="5">
        <f t="shared" si="8"/>
        <v>5.688</v>
      </c>
      <c r="Y85" s="10">
        <f t="shared" si="9"/>
        <v>14.01082381238725</v>
      </c>
    </row>
    <row r="86" spans="1:25" ht="12.75">
      <c r="A86" s="17" t="s">
        <v>98</v>
      </c>
      <c r="B86" s="2">
        <v>1.138</v>
      </c>
      <c r="C86" s="6">
        <v>0.957</v>
      </c>
      <c r="D86" s="10">
        <f t="shared" si="6"/>
        <v>-15.905096660808432</v>
      </c>
      <c r="E86" s="2"/>
      <c r="F86" s="2"/>
      <c r="G86" s="10"/>
      <c r="H86" s="2"/>
      <c r="I86" s="2"/>
      <c r="J86" s="10"/>
      <c r="K86" s="5">
        <f t="shared" si="12"/>
        <v>1.138</v>
      </c>
      <c r="L86" s="5">
        <f t="shared" si="12"/>
        <v>0.957</v>
      </c>
      <c r="M86" s="10">
        <f t="shared" si="7"/>
        <v>-15.905096660808432</v>
      </c>
      <c r="N86" s="2"/>
      <c r="O86" s="2"/>
      <c r="P86" s="10"/>
      <c r="Q86" s="2"/>
      <c r="R86" s="6"/>
      <c r="S86" s="10"/>
      <c r="T86" s="2"/>
      <c r="U86" s="2"/>
      <c r="V86" s="10"/>
      <c r="W86" s="5">
        <f t="shared" si="8"/>
        <v>1.138</v>
      </c>
      <c r="X86" s="5">
        <f t="shared" si="8"/>
        <v>0.957</v>
      </c>
      <c r="Y86" s="10">
        <f t="shared" si="9"/>
        <v>-15.905096660808432</v>
      </c>
    </row>
    <row r="87" spans="1:25" ht="12.75" customHeight="1">
      <c r="A87" s="17" t="s">
        <v>99</v>
      </c>
      <c r="B87" s="2">
        <v>2.43</v>
      </c>
      <c r="C87" s="6">
        <v>2.65</v>
      </c>
      <c r="D87" s="10">
        <f t="shared" si="6"/>
        <v>9.053497942386821</v>
      </c>
      <c r="E87" s="2"/>
      <c r="F87" s="2"/>
      <c r="G87" s="10"/>
      <c r="H87" s="2"/>
      <c r="I87" s="2"/>
      <c r="J87" s="10"/>
      <c r="K87" s="5">
        <f t="shared" si="12"/>
        <v>2.43</v>
      </c>
      <c r="L87" s="5">
        <f t="shared" si="12"/>
        <v>2.65</v>
      </c>
      <c r="M87" s="10">
        <f t="shared" si="7"/>
        <v>9.053497942386821</v>
      </c>
      <c r="N87" s="2"/>
      <c r="O87" s="2"/>
      <c r="P87" s="10"/>
      <c r="Q87" s="2"/>
      <c r="R87" s="6"/>
      <c r="S87" s="10"/>
      <c r="T87" s="2"/>
      <c r="U87" s="2"/>
      <c r="V87" s="10"/>
      <c r="W87" s="5">
        <f t="shared" si="8"/>
        <v>2.43</v>
      </c>
      <c r="X87" s="5">
        <f t="shared" si="8"/>
        <v>2.65</v>
      </c>
      <c r="Y87" s="10">
        <f t="shared" si="9"/>
        <v>9.053497942386821</v>
      </c>
    </row>
    <row r="88" spans="1:25" ht="12.75" customHeight="1">
      <c r="A88" s="17" t="s">
        <v>100</v>
      </c>
      <c r="B88" s="2">
        <v>0.05</v>
      </c>
      <c r="C88" s="6">
        <v>0.5</v>
      </c>
      <c r="D88" s="10">
        <f t="shared" si="6"/>
        <v>900</v>
      </c>
      <c r="E88" s="2"/>
      <c r="F88" s="2"/>
      <c r="G88" s="10"/>
      <c r="H88" s="2"/>
      <c r="I88" s="2"/>
      <c r="J88" s="10"/>
      <c r="K88" s="5">
        <f t="shared" si="12"/>
        <v>0.05</v>
      </c>
      <c r="L88" s="5">
        <f t="shared" si="12"/>
        <v>0.5</v>
      </c>
      <c r="M88" s="10">
        <f t="shared" si="7"/>
        <v>900</v>
      </c>
      <c r="N88" s="2"/>
      <c r="O88" s="2"/>
      <c r="P88" s="10"/>
      <c r="Q88" s="2"/>
      <c r="R88" s="6"/>
      <c r="S88" s="10"/>
      <c r="T88" s="2"/>
      <c r="U88" s="2"/>
      <c r="V88" s="10"/>
      <c r="W88" s="5">
        <f t="shared" si="8"/>
        <v>0.05</v>
      </c>
      <c r="X88" s="5">
        <f t="shared" si="8"/>
        <v>0.5</v>
      </c>
      <c r="Y88" s="10">
        <f t="shared" si="9"/>
        <v>900</v>
      </c>
    </row>
    <row r="89" spans="1:25" ht="12.75" customHeight="1">
      <c r="A89" s="17" t="s">
        <v>101</v>
      </c>
      <c r="B89" s="2">
        <v>32.361</v>
      </c>
      <c r="C89" s="6">
        <v>39.807</v>
      </c>
      <c r="D89" s="10">
        <f t="shared" si="6"/>
        <v>23.009177713914916</v>
      </c>
      <c r="E89" s="2"/>
      <c r="F89" s="2"/>
      <c r="G89" s="10"/>
      <c r="H89" s="2"/>
      <c r="I89" s="2"/>
      <c r="J89" s="10"/>
      <c r="K89" s="5">
        <f t="shared" si="12"/>
        <v>32.361</v>
      </c>
      <c r="L89" s="5">
        <f t="shared" si="12"/>
        <v>39.807</v>
      </c>
      <c r="M89" s="10">
        <f t="shared" si="7"/>
        <v>23.009177713914916</v>
      </c>
      <c r="N89" s="2"/>
      <c r="O89" s="2"/>
      <c r="P89" s="10"/>
      <c r="Q89" s="2"/>
      <c r="R89" s="6"/>
      <c r="S89" s="10"/>
      <c r="T89" s="2"/>
      <c r="U89" s="2"/>
      <c r="V89" s="10"/>
      <c r="W89" s="5">
        <f t="shared" si="8"/>
        <v>32.361</v>
      </c>
      <c r="X89" s="5">
        <f t="shared" si="8"/>
        <v>39.807</v>
      </c>
      <c r="Y89" s="10">
        <f t="shared" si="9"/>
        <v>23.009177713914916</v>
      </c>
    </row>
    <row r="90" spans="1:25" ht="12.75" customHeight="1">
      <c r="A90" s="17" t="s">
        <v>102</v>
      </c>
      <c r="B90" s="2">
        <v>0.671</v>
      </c>
      <c r="C90" s="6">
        <v>0.546</v>
      </c>
      <c r="D90" s="10">
        <f t="shared" si="6"/>
        <v>-18.628912071535023</v>
      </c>
      <c r="E90" s="2"/>
      <c r="F90" s="2"/>
      <c r="G90" s="10"/>
      <c r="H90" s="2"/>
      <c r="I90" s="2"/>
      <c r="J90" s="10"/>
      <c r="K90" s="5">
        <f t="shared" si="12"/>
        <v>0.671</v>
      </c>
      <c r="L90" s="5">
        <f t="shared" si="12"/>
        <v>0.546</v>
      </c>
      <c r="M90" s="10">
        <f t="shared" si="7"/>
        <v>-18.628912071535023</v>
      </c>
      <c r="N90" s="2"/>
      <c r="O90" s="2"/>
      <c r="P90" s="10"/>
      <c r="Q90" s="2"/>
      <c r="R90" s="6"/>
      <c r="S90" s="10"/>
      <c r="T90" s="2"/>
      <c r="U90" s="2"/>
      <c r="V90" s="10"/>
      <c r="W90" s="5">
        <f t="shared" si="8"/>
        <v>0.671</v>
      </c>
      <c r="X90" s="5">
        <f t="shared" si="8"/>
        <v>0.546</v>
      </c>
      <c r="Y90" s="10">
        <f t="shared" si="9"/>
        <v>-18.628912071535023</v>
      </c>
    </row>
    <row r="91" spans="1:25" ht="14.25" customHeight="1">
      <c r="A91" s="17" t="s">
        <v>103</v>
      </c>
      <c r="B91" s="2">
        <v>0.05</v>
      </c>
      <c r="C91" s="2">
        <v>0.04</v>
      </c>
      <c r="D91" s="10">
        <f t="shared" si="6"/>
        <v>-20.000000000000004</v>
      </c>
      <c r="E91" s="2"/>
      <c r="F91" s="2"/>
      <c r="G91" s="10"/>
      <c r="H91" s="2"/>
      <c r="I91" s="2"/>
      <c r="J91" s="10"/>
      <c r="K91" s="5">
        <f t="shared" si="12"/>
        <v>0.05</v>
      </c>
      <c r="L91" s="5">
        <f t="shared" si="12"/>
        <v>0.04</v>
      </c>
      <c r="M91" s="10">
        <f t="shared" si="7"/>
        <v>-20.000000000000004</v>
      </c>
      <c r="N91" s="2"/>
      <c r="O91" s="2"/>
      <c r="P91" s="10"/>
      <c r="Q91" s="2"/>
      <c r="R91" s="6"/>
      <c r="S91" s="10"/>
      <c r="T91" s="2"/>
      <c r="U91" s="2"/>
      <c r="V91" s="10"/>
      <c r="W91" s="5">
        <f t="shared" si="8"/>
        <v>0.05</v>
      </c>
      <c r="X91" s="5">
        <f t="shared" si="8"/>
        <v>0.04</v>
      </c>
      <c r="Y91" s="10">
        <f t="shared" si="9"/>
        <v>-20.000000000000004</v>
      </c>
    </row>
    <row r="92" spans="1:25" ht="12.75">
      <c r="A92" s="17" t="s">
        <v>104</v>
      </c>
      <c r="B92" s="2"/>
      <c r="C92" s="2"/>
      <c r="D92" s="10"/>
      <c r="E92" s="2"/>
      <c r="F92" s="2"/>
      <c r="G92" s="10"/>
      <c r="H92" s="2"/>
      <c r="I92" s="2"/>
      <c r="J92" s="10"/>
      <c r="K92" s="5">
        <f t="shared" si="12"/>
        <v>0</v>
      </c>
      <c r="L92" s="5">
        <f t="shared" si="12"/>
        <v>0</v>
      </c>
      <c r="M92" s="10"/>
      <c r="N92" s="2">
        <v>0.05</v>
      </c>
      <c r="O92" s="2">
        <v>0.022</v>
      </c>
      <c r="P92" s="10">
        <f>(O92-N92)/N92*100</f>
        <v>-56.00000000000001</v>
      </c>
      <c r="Q92" s="2">
        <v>0.06</v>
      </c>
      <c r="R92" s="6">
        <v>0.079</v>
      </c>
      <c r="S92" s="10">
        <f>(R92-Q92)/Q92*100</f>
        <v>31.66666666666667</v>
      </c>
      <c r="T92" s="2"/>
      <c r="U92" s="2"/>
      <c r="V92" s="10"/>
      <c r="W92" s="5">
        <f t="shared" si="8"/>
        <v>0.11</v>
      </c>
      <c r="X92" s="5">
        <f t="shared" si="8"/>
        <v>0.101</v>
      </c>
      <c r="Y92" s="10">
        <f t="shared" si="9"/>
        <v>-8.181818181818176</v>
      </c>
    </row>
    <row r="93" spans="1:25" ht="12.75">
      <c r="A93" s="17" t="s">
        <v>145</v>
      </c>
      <c r="B93" s="2"/>
      <c r="C93" s="2"/>
      <c r="D93" s="10"/>
      <c r="E93" s="2"/>
      <c r="F93" s="2"/>
      <c r="G93" s="10"/>
      <c r="H93" s="2"/>
      <c r="I93" s="2"/>
      <c r="J93" s="10"/>
      <c r="K93" s="5">
        <f t="shared" si="12"/>
        <v>0</v>
      </c>
      <c r="L93" s="5">
        <f t="shared" si="12"/>
        <v>0</v>
      </c>
      <c r="M93" s="10"/>
      <c r="N93" s="2">
        <v>0.1</v>
      </c>
      <c r="O93" s="2">
        <v>0.1</v>
      </c>
      <c r="P93" s="10">
        <f>(O93-N93)/N93*100</f>
        <v>0</v>
      </c>
      <c r="Q93" s="2"/>
      <c r="R93" s="6"/>
      <c r="S93" s="10"/>
      <c r="T93" s="2"/>
      <c r="U93" s="2"/>
      <c r="V93" s="10"/>
      <c r="W93" s="5">
        <f t="shared" si="8"/>
        <v>0.1</v>
      </c>
      <c r="X93" s="5">
        <f t="shared" si="8"/>
        <v>0.1</v>
      </c>
      <c r="Y93" s="10">
        <f t="shared" si="9"/>
        <v>0</v>
      </c>
    </row>
    <row r="94" spans="1:25" ht="12.75">
      <c r="A94" s="17" t="s">
        <v>105</v>
      </c>
      <c r="B94" s="2">
        <v>34.539</v>
      </c>
      <c r="C94" s="2">
        <v>33.619</v>
      </c>
      <c r="D94" s="10">
        <f t="shared" si="6"/>
        <v>-2.6636555777526905</v>
      </c>
      <c r="E94" s="2">
        <v>10</v>
      </c>
      <c r="F94" s="2">
        <v>9</v>
      </c>
      <c r="G94" s="10">
        <f>(F94-E94)/E94*100</f>
        <v>-10</v>
      </c>
      <c r="H94" s="2">
        <v>5</v>
      </c>
      <c r="I94" s="2">
        <v>5</v>
      </c>
      <c r="J94" s="10">
        <f>(I94-H94)/H94*100</f>
        <v>0</v>
      </c>
      <c r="K94" s="5">
        <f t="shared" si="12"/>
        <v>49.539</v>
      </c>
      <c r="L94" s="5">
        <f t="shared" si="12"/>
        <v>47.619</v>
      </c>
      <c r="M94" s="10">
        <f t="shared" si="7"/>
        <v>-3.8757342699691186</v>
      </c>
      <c r="N94" s="2"/>
      <c r="O94" s="2"/>
      <c r="P94" s="10"/>
      <c r="Q94" s="2"/>
      <c r="R94" s="6"/>
      <c r="S94" s="10"/>
      <c r="T94" s="2"/>
      <c r="U94" s="2"/>
      <c r="V94" s="10"/>
      <c r="W94" s="5">
        <f t="shared" si="8"/>
        <v>49.539</v>
      </c>
      <c r="X94" s="5">
        <f t="shared" si="8"/>
        <v>47.619</v>
      </c>
      <c r="Y94" s="10">
        <f t="shared" si="9"/>
        <v>-3.8757342699691186</v>
      </c>
    </row>
    <row r="95" spans="1:25" ht="12.75">
      <c r="A95" s="17" t="s">
        <v>140</v>
      </c>
      <c r="B95" s="2"/>
      <c r="C95" s="2"/>
      <c r="D95" s="10"/>
      <c r="E95" s="2"/>
      <c r="F95" s="2"/>
      <c r="G95" s="10"/>
      <c r="H95" s="2"/>
      <c r="I95" s="2"/>
      <c r="J95" s="10"/>
      <c r="K95" s="5">
        <f t="shared" si="12"/>
        <v>0</v>
      </c>
      <c r="L95" s="5">
        <f t="shared" si="12"/>
        <v>0</v>
      </c>
      <c r="M95" s="10"/>
      <c r="N95" s="2"/>
      <c r="O95" s="2"/>
      <c r="P95" s="10"/>
      <c r="Q95" s="2">
        <v>1.3</v>
      </c>
      <c r="R95" s="6">
        <v>1.855</v>
      </c>
      <c r="S95" s="10">
        <f>(R95-Q95)/Q95*100</f>
        <v>42.692307692307686</v>
      </c>
      <c r="T95" s="2"/>
      <c r="U95" s="2"/>
      <c r="V95" s="10"/>
      <c r="W95" s="5">
        <f t="shared" si="8"/>
        <v>1.3</v>
      </c>
      <c r="X95" s="5">
        <f t="shared" si="8"/>
        <v>1.855</v>
      </c>
      <c r="Y95" s="10">
        <f t="shared" si="9"/>
        <v>42.692307692307686</v>
      </c>
    </row>
    <row r="96" spans="1:25" ht="12.75">
      <c r="A96" s="17" t="s">
        <v>131</v>
      </c>
      <c r="B96" s="2">
        <v>0.1</v>
      </c>
      <c r="C96" s="2">
        <v>0.1</v>
      </c>
      <c r="D96" s="10">
        <f t="shared" si="6"/>
        <v>0</v>
      </c>
      <c r="E96" s="2"/>
      <c r="F96" s="2"/>
      <c r="G96" s="10"/>
      <c r="H96" s="2"/>
      <c r="I96" s="2"/>
      <c r="J96" s="10"/>
      <c r="K96" s="5">
        <f t="shared" si="12"/>
        <v>0.1</v>
      </c>
      <c r="L96" s="5">
        <f t="shared" si="12"/>
        <v>0.1</v>
      </c>
      <c r="M96" s="10">
        <f t="shared" si="7"/>
        <v>0</v>
      </c>
      <c r="N96" s="2"/>
      <c r="O96" s="2"/>
      <c r="P96" s="10"/>
      <c r="Q96" s="2"/>
      <c r="R96" s="6"/>
      <c r="S96" s="10"/>
      <c r="T96" s="2"/>
      <c r="U96" s="2"/>
      <c r="V96" s="10"/>
      <c r="W96" s="5">
        <f t="shared" si="8"/>
        <v>0.1</v>
      </c>
      <c r="X96" s="5">
        <f t="shared" si="8"/>
        <v>0.1</v>
      </c>
      <c r="Y96" s="10">
        <f t="shared" si="9"/>
        <v>0</v>
      </c>
    </row>
    <row r="97" spans="1:25" s="22" customFormat="1" ht="12.75">
      <c r="A97" s="23" t="s">
        <v>106</v>
      </c>
      <c r="B97" s="37">
        <f>SUM(B98:B103)</f>
        <v>450.411</v>
      </c>
      <c r="C97" s="37">
        <f>SUM(C98:C103)</f>
        <v>443.869</v>
      </c>
      <c r="D97" s="38">
        <f t="shared" si="6"/>
        <v>-1.452451205676587</v>
      </c>
      <c r="E97" s="37">
        <f>SUM(E98:E103)</f>
        <v>2</v>
      </c>
      <c r="F97" s="37">
        <f>SUM(F98:F103)</f>
        <v>0</v>
      </c>
      <c r="G97" s="38">
        <f>(F97-E97)/E97*100</f>
        <v>-100</v>
      </c>
      <c r="H97" s="37">
        <f>SUM(H98:H103)</f>
        <v>35</v>
      </c>
      <c r="I97" s="37">
        <f>SUM(I98:I103)</f>
        <v>0</v>
      </c>
      <c r="J97" s="38">
        <f>(I97-H97)/H97*100</f>
        <v>-100</v>
      </c>
      <c r="K97" s="39">
        <f t="shared" si="12"/>
        <v>487.411</v>
      </c>
      <c r="L97" s="39">
        <f t="shared" si="12"/>
        <v>443.869</v>
      </c>
      <c r="M97" s="38">
        <f t="shared" si="7"/>
        <v>-8.933323211827386</v>
      </c>
      <c r="N97" s="37">
        <f>SUM(N98:N103)</f>
        <v>10</v>
      </c>
      <c r="O97" s="37">
        <f>SUM(O98:O103)</f>
        <v>10</v>
      </c>
      <c r="P97" s="38">
        <f>(O97-N97)/N97*100</f>
        <v>0</v>
      </c>
      <c r="Q97" s="37">
        <f>SUM(Q98:Q103)</f>
        <v>0</v>
      </c>
      <c r="R97" s="39">
        <f>SUM(R98:R103)</f>
        <v>0</v>
      </c>
      <c r="S97" s="38"/>
      <c r="T97" s="37">
        <f>SUM(T98:T103)</f>
        <v>3.75</v>
      </c>
      <c r="U97" s="37">
        <f>SUM(U98:U103)</f>
        <v>3.1500000000000004</v>
      </c>
      <c r="V97" s="38">
        <f>(U97-T97)/T97*100</f>
        <v>-15.99999999999999</v>
      </c>
      <c r="W97" s="37">
        <f t="shared" si="8"/>
        <v>501.161</v>
      </c>
      <c r="X97" s="37">
        <f t="shared" si="8"/>
        <v>457.019</v>
      </c>
      <c r="Y97" s="38">
        <f t="shared" si="9"/>
        <v>-8.807947944872007</v>
      </c>
    </row>
    <row r="98" spans="1:25" ht="12.75">
      <c r="A98" s="17" t="s">
        <v>107</v>
      </c>
      <c r="B98" s="2">
        <v>416.05</v>
      </c>
      <c r="C98" s="2">
        <v>414</v>
      </c>
      <c r="D98" s="10">
        <f t="shared" si="6"/>
        <v>-0.4927292392741285</v>
      </c>
      <c r="E98" s="2">
        <v>2</v>
      </c>
      <c r="F98" s="2"/>
      <c r="G98" s="10">
        <f>(F98-E98)/E98*100</f>
        <v>-100</v>
      </c>
      <c r="H98" s="2">
        <v>35</v>
      </c>
      <c r="I98" s="2"/>
      <c r="J98" s="10">
        <f>(I98-H98)/H98*100</f>
        <v>-100</v>
      </c>
      <c r="K98" s="5">
        <f t="shared" si="12"/>
        <v>453.05</v>
      </c>
      <c r="L98" s="5">
        <f t="shared" si="12"/>
        <v>414</v>
      </c>
      <c r="M98" s="10">
        <f t="shared" si="7"/>
        <v>-8.61935768678954</v>
      </c>
      <c r="N98" s="2"/>
      <c r="O98" s="2"/>
      <c r="P98" s="10"/>
      <c r="Q98" s="2"/>
      <c r="R98" s="6"/>
      <c r="S98" s="10"/>
      <c r="T98" s="2"/>
      <c r="U98" s="2"/>
      <c r="V98" s="10"/>
      <c r="W98" s="5">
        <f t="shared" si="8"/>
        <v>453.05</v>
      </c>
      <c r="X98" s="5">
        <f t="shared" si="8"/>
        <v>414</v>
      </c>
      <c r="Y98" s="10">
        <f t="shared" si="9"/>
        <v>-8.61935768678954</v>
      </c>
    </row>
    <row r="99" spans="1:25" ht="12.75">
      <c r="A99" s="17" t="s">
        <v>108</v>
      </c>
      <c r="B99" s="2">
        <v>0.782</v>
      </c>
      <c r="C99" s="6">
        <v>1.24</v>
      </c>
      <c r="D99" s="10">
        <f t="shared" si="6"/>
        <v>58.567774936061376</v>
      </c>
      <c r="E99" s="2"/>
      <c r="F99" s="2"/>
      <c r="G99" s="10"/>
      <c r="H99" s="2"/>
      <c r="I99" s="2"/>
      <c r="J99" s="10"/>
      <c r="K99" s="5">
        <f t="shared" si="12"/>
        <v>0.782</v>
      </c>
      <c r="L99" s="5">
        <f t="shared" si="12"/>
        <v>1.24</v>
      </c>
      <c r="M99" s="10">
        <f t="shared" si="7"/>
        <v>58.567774936061376</v>
      </c>
      <c r="N99" s="2"/>
      <c r="O99" s="2"/>
      <c r="P99" s="10"/>
      <c r="Q99" s="2"/>
      <c r="R99" s="6"/>
      <c r="S99" s="10"/>
      <c r="T99" s="2"/>
      <c r="U99" s="2"/>
      <c r="V99" s="10"/>
      <c r="W99" s="5">
        <f t="shared" si="8"/>
        <v>0.782</v>
      </c>
      <c r="X99" s="5">
        <f t="shared" si="8"/>
        <v>1.24</v>
      </c>
      <c r="Y99" s="10">
        <f t="shared" si="9"/>
        <v>58.567774936061376</v>
      </c>
    </row>
    <row r="100" spans="1:25" ht="12.75">
      <c r="A100" s="17" t="s">
        <v>109</v>
      </c>
      <c r="B100" s="2">
        <v>18.473</v>
      </c>
      <c r="C100" s="2">
        <v>13.74</v>
      </c>
      <c r="D100" s="10">
        <f t="shared" si="6"/>
        <v>-25.621176852703943</v>
      </c>
      <c r="E100" s="2"/>
      <c r="F100" s="2"/>
      <c r="G100" s="10"/>
      <c r="H100" s="2"/>
      <c r="I100" s="2"/>
      <c r="J100" s="10"/>
      <c r="K100" s="5">
        <f t="shared" si="12"/>
        <v>18.473</v>
      </c>
      <c r="L100" s="5">
        <f t="shared" si="12"/>
        <v>13.74</v>
      </c>
      <c r="M100" s="10">
        <f t="shared" si="7"/>
        <v>-25.621176852703943</v>
      </c>
      <c r="N100" s="2"/>
      <c r="O100" s="2"/>
      <c r="P100" s="10"/>
      <c r="Q100" s="2"/>
      <c r="R100" s="6"/>
      <c r="S100" s="10"/>
      <c r="T100" s="2">
        <v>0.7</v>
      </c>
      <c r="U100" s="2">
        <v>0.7</v>
      </c>
      <c r="V100" s="10">
        <f>(U100-T100)/T100*100</f>
        <v>0</v>
      </c>
      <c r="W100" s="5">
        <f t="shared" si="8"/>
        <v>19.173</v>
      </c>
      <c r="X100" s="5">
        <f t="shared" si="8"/>
        <v>14.44</v>
      </c>
      <c r="Y100" s="10">
        <f t="shared" si="9"/>
        <v>-24.68575601105721</v>
      </c>
    </row>
    <row r="101" spans="1:25" ht="12.75">
      <c r="A101" s="17" t="s">
        <v>110</v>
      </c>
      <c r="B101" s="2">
        <v>0.23</v>
      </c>
      <c r="C101" s="6">
        <v>0.455</v>
      </c>
      <c r="D101" s="10">
        <f t="shared" si="6"/>
        <v>97.82608695652173</v>
      </c>
      <c r="E101" s="2"/>
      <c r="F101" s="2"/>
      <c r="G101" s="10"/>
      <c r="H101" s="2"/>
      <c r="I101" s="2"/>
      <c r="J101" s="10"/>
      <c r="K101" s="5">
        <f t="shared" si="12"/>
        <v>0.23</v>
      </c>
      <c r="L101" s="5">
        <f t="shared" si="12"/>
        <v>0.455</v>
      </c>
      <c r="M101" s="10">
        <f t="shared" si="7"/>
        <v>97.82608695652173</v>
      </c>
      <c r="N101" s="2"/>
      <c r="O101" s="2"/>
      <c r="P101" s="10"/>
      <c r="Q101" s="2"/>
      <c r="R101" s="6"/>
      <c r="S101" s="10"/>
      <c r="T101" s="2">
        <v>3.05</v>
      </c>
      <c r="U101" s="2">
        <v>2.45</v>
      </c>
      <c r="V101" s="10">
        <f>(U101-T101)/T101*100</f>
        <v>-19.672131147540973</v>
      </c>
      <c r="W101" s="5">
        <f t="shared" si="8"/>
        <v>3.28</v>
      </c>
      <c r="X101" s="5">
        <f t="shared" si="8"/>
        <v>2.9050000000000002</v>
      </c>
      <c r="Y101" s="10">
        <f t="shared" si="9"/>
        <v>-11.432926829268279</v>
      </c>
    </row>
    <row r="102" spans="1:25" ht="12.75">
      <c r="A102" s="17" t="s">
        <v>111</v>
      </c>
      <c r="B102" s="2">
        <v>7.346</v>
      </c>
      <c r="C102" s="6">
        <v>7.631</v>
      </c>
      <c r="D102" s="10">
        <f t="shared" si="6"/>
        <v>3.8796624013068355</v>
      </c>
      <c r="E102" s="2"/>
      <c r="F102" s="2"/>
      <c r="G102" s="10"/>
      <c r="H102" s="2"/>
      <c r="I102" s="2"/>
      <c r="J102" s="10"/>
      <c r="K102" s="5">
        <f t="shared" si="12"/>
        <v>7.346</v>
      </c>
      <c r="L102" s="5">
        <f t="shared" si="12"/>
        <v>7.631</v>
      </c>
      <c r="M102" s="10">
        <f t="shared" si="7"/>
        <v>3.8796624013068355</v>
      </c>
      <c r="N102" s="2"/>
      <c r="O102" s="2"/>
      <c r="P102" s="10"/>
      <c r="Q102" s="2"/>
      <c r="R102" s="6"/>
      <c r="S102" s="10"/>
      <c r="T102" s="2"/>
      <c r="U102" s="2"/>
      <c r="V102" s="10"/>
      <c r="W102" s="5">
        <f t="shared" si="8"/>
        <v>7.346</v>
      </c>
      <c r="X102" s="5">
        <f t="shared" si="8"/>
        <v>7.631</v>
      </c>
      <c r="Y102" s="10">
        <f t="shared" si="9"/>
        <v>3.8796624013068355</v>
      </c>
    </row>
    <row r="103" spans="1:25" ht="12.75">
      <c r="A103" s="17" t="s">
        <v>112</v>
      </c>
      <c r="B103" s="2">
        <v>7.53</v>
      </c>
      <c r="C103" s="6">
        <v>6.803</v>
      </c>
      <c r="D103" s="10">
        <f t="shared" si="6"/>
        <v>-9.65471447543161</v>
      </c>
      <c r="E103" s="2"/>
      <c r="F103" s="2"/>
      <c r="G103" s="10"/>
      <c r="H103" s="2"/>
      <c r="I103" s="2"/>
      <c r="J103" s="10"/>
      <c r="K103" s="5">
        <f t="shared" si="12"/>
        <v>7.53</v>
      </c>
      <c r="L103" s="5">
        <f t="shared" si="12"/>
        <v>6.803</v>
      </c>
      <c r="M103" s="10">
        <f t="shared" si="7"/>
        <v>-9.65471447543161</v>
      </c>
      <c r="N103" s="2">
        <v>10</v>
      </c>
      <c r="O103" s="2">
        <v>10</v>
      </c>
      <c r="P103" s="10">
        <f>(O103-N103)/N103*100</f>
        <v>0</v>
      </c>
      <c r="Q103" s="2"/>
      <c r="R103" s="6"/>
      <c r="S103" s="10"/>
      <c r="T103" s="2"/>
      <c r="U103" s="2"/>
      <c r="V103" s="10"/>
      <c r="W103" s="5">
        <f t="shared" si="8"/>
        <v>17.53</v>
      </c>
      <c r="X103" s="5">
        <f t="shared" si="8"/>
        <v>16.803</v>
      </c>
      <c r="Y103" s="10">
        <f t="shared" si="9"/>
        <v>-4.147176269252712</v>
      </c>
    </row>
    <row r="104" spans="1:25" s="22" customFormat="1" ht="12.75">
      <c r="A104" s="23" t="s">
        <v>113</v>
      </c>
      <c r="B104" s="37">
        <f>SUM(B105:B107)</f>
        <v>21.344</v>
      </c>
      <c r="C104" s="37">
        <f>SUM(C105:C107)</f>
        <v>19.868000000000002</v>
      </c>
      <c r="D104" s="38">
        <f t="shared" si="6"/>
        <v>-6.915292353823084</v>
      </c>
      <c r="E104" s="37">
        <f>SUM(E105:E107)</f>
        <v>0</v>
      </c>
      <c r="F104" s="37">
        <f>SUM(F105:F107)</f>
        <v>0</v>
      </c>
      <c r="G104" s="38"/>
      <c r="H104" s="37">
        <f>SUM(H105:H107)</f>
        <v>0</v>
      </c>
      <c r="I104" s="37">
        <f>SUM(I105:I107)</f>
        <v>0</v>
      </c>
      <c r="J104" s="38"/>
      <c r="K104" s="39">
        <f t="shared" si="12"/>
        <v>21.344</v>
      </c>
      <c r="L104" s="39">
        <f t="shared" si="12"/>
        <v>19.868000000000002</v>
      </c>
      <c r="M104" s="38">
        <f t="shared" si="7"/>
        <v>-6.915292353823084</v>
      </c>
      <c r="N104" s="37">
        <f>SUM(N105:N107)</f>
        <v>0</v>
      </c>
      <c r="O104" s="37">
        <f>SUM(O105:O107)</f>
        <v>0</v>
      </c>
      <c r="P104" s="38"/>
      <c r="Q104" s="37">
        <f>SUM(Q105:Q107)</f>
        <v>0</v>
      </c>
      <c r="R104" s="39">
        <f>SUM(R105:R107)</f>
        <v>0</v>
      </c>
      <c r="S104" s="38"/>
      <c r="T104" s="37">
        <f>SUM(T105:T107)</f>
        <v>0</v>
      </c>
      <c r="U104" s="37">
        <f>SUM(U105:U107)</f>
        <v>0</v>
      </c>
      <c r="V104" s="38"/>
      <c r="W104" s="37">
        <f t="shared" si="8"/>
        <v>21.344</v>
      </c>
      <c r="X104" s="37">
        <f t="shared" si="8"/>
        <v>19.868000000000002</v>
      </c>
      <c r="Y104" s="38">
        <f t="shared" si="9"/>
        <v>-6.915292353823084</v>
      </c>
    </row>
    <row r="105" spans="1:25" ht="12.75">
      <c r="A105" s="17" t="s">
        <v>114</v>
      </c>
      <c r="B105" s="2">
        <v>10.75</v>
      </c>
      <c r="C105" s="2">
        <v>7.88</v>
      </c>
      <c r="D105" s="10">
        <f t="shared" si="6"/>
        <v>-26.69767441860465</v>
      </c>
      <c r="E105" s="2"/>
      <c r="F105" s="2"/>
      <c r="G105" s="10"/>
      <c r="H105" s="2"/>
      <c r="I105" s="2"/>
      <c r="J105" s="10"/>
      <c r="K105" s="5">
        <f t="shared" si="12"/>
        <v>10.75</v>
      </c>
      <c r="L105" s="5">
        <f t="shared" si="12"/>
        <v>7.88</v>
      </c>
      <c r="M105" s="10">
        <f t="shared" si="7"/>
        <v>-26.69767441860465</v>
      </c>
      <c r="N105" s="2"/>
      <c r="O105" s="2"/>
      <c r="P105" s="10"/>
      <c r="Q105" s="2"/>
      <c r="R105" s="6"/>
      <c r="S105" s="10"/>
      <c r="T105" s="2"/>
      <c r="U105" s="2"/>
      <c r="V105" s="10"/>
      <c r="W105" s="5">
        <f t="shared" si="8"/>
        <v>10.75</v>
      </c>
      <c r="X105" s="5">
        <f t="shared" si="8"/>
        <v>7.88</v>
      </c>
      <c r="Y105" s="10">
        <f t="shared" si="9"/>
        <v>-26.69767441860465</v>
      </c>
    </row>
    <row r="106" spans="1:25" ht="12.75">
      <c r="A106" s="17" t="s">
        <v>115</v>
      </c>
      <c r="B106" s="2">
        <v>0.05</v>
      </c>
      <c r="C106" s="6">
        <v>0.065</v>
      </c>
      <c r="D106" s="10">
        <f t="shared" si="6"/>
        <v>30</v>
      </c>
      <c r="E106" s="2"/>
      <c r="F106" s="2"/>
      <c r="G106" s="10"/>
      <c r="H106" s="2"/>
      <c r="I106" s="2"/>
      <c r="J106" s="10"/>
      <c r="K106" s="5">
        <f aca="true" t="shared" si="13" ref="K106:L113">SUM(B106+E106+H106)</f>
        <v>0.05</v>
      </c>
      <c r="L106" s="5">
        <f t="shared" si="13"/>
        <v>0.065</v>
      </c>
      <c r="M106" s="10">
        <f t="shared" si="7"/>
        <v>30</v>
      </c>
      <c r="N106" s="2"/>
      <c r="O106" s="2"/>
      <c r="P106" s="10"/>
      <c r="Q106" s="2"/>
      <c r="R106" s="6"/>
      <c r="S106" s="10"/>
      <c r="T106" s="2"/>
      <c r="U106" s="2"/>
      <c r="V106" s="10"/>
      <c r="W106" s="5">
        <f t="shared" si="8"/>
        <v>0.05</v>
      </c>
      <c r="X106" s="5">
        <f t="shared" si="8"/>
        <v>0.065</v>
      </c>
      <c r="Y106" s="10">
        <f t="shared" si="9"/>
        <v>30</v>
      </c>
    </row>
    <row r="107" spans="1:25" ht="12.75">
      <c r="A107" s="17" t="s">
        <v>116</v>
      </c>
      <c r="B107" s="2">
        <v>10.544</v>
      </c>
      <c r="C107" s="6">
        <v>11.923</v>
      </c>
      <c r="D107" s="10">
        <f t="shared" si="6"/>
        <v>13.078528072837628</v>
      </c>
      <c r="E107" s="2"/>
      <c r="F107" s="2"/>
      <c r="G107" s="10"/>
      <c r="H107" s="2"/>
      <c r="I107" s="2"/>
      <c r="J107" s="10"/>
      <c r="K107" s="5">
        <f t="shared" si="13"/>
        <v>10.544</v>
      </c>
      <c r="L107" s="5">
        <f t="shared" si="13"/>
        <v>11.923</v>
      </c>
      <c r="M107" s="10">
        <f t="shared" si="7"/>
        <v>13.078528072837628</v>
      </c>
      <c r="N107" s="2"/>
      <c r="O107" s="2"/>
      <c r="P107" s="10"/>
      <c r="Q107" s="2"/>
      <c r="R107" s="6"/>
      <c r="S107" s="10"/>
      <c r="T107" s="2"/>
      <c r="U107" s="2"/>
      <c r="V107" s="10"/>
      <c r="W107" s="5">
        <f t="shared" si="8"/>
        <v>10.544</v>
      </c>
      <c r="X107" s="5">
        <f t="shared" si="8"/>
        <v>11.923</v>
      </c>
      <c r="Y107" s="10">
        <f t="shared" si="9"/>
        <v>13.078528072837628</v>
      </c>
    </row>
    <row r="108" spans="1:25" s="22" customFormat="1" ht="12.75">
      <c r="A108" s="23" t="s">
        <v>117</v>
      </c>
      <c r="B108" s="37">
        <f>SUM(B109:B112)</f>
        <v>164.08</v>
      </c>
      <c r="C108" s="37">
        <f>SUM(C109:C112)</f>
        <v>183.62</v>
      </c>
      <c r="D108" s="38">
        <f t="shared" si="6"/>
        <v>11.908824963432465</v>
      </c>
      <c r="E108" s="37">
        <f>SUM(E109:E112)</f>
        <v>0</v>
      </c>
      <c r="F108" s="37">
        <f>SUM(F109:F112)</f>
        <v>14.2</v>
      </c>
      <c r="G108" s="38"/>
      <c r="H108" s="37">
        <f>SUM(H109:H112)</f>
        <v>0</v>
      </c>
      <c r="I108" s="37">
        <f>SUM(I109:I112)</f>
        <v>0</v>
      </c>
      <c r="J108" s="38"/>
      <c r="K108" s="37">
        <f t="shared" si="13"/>
        <v>164.08</v>
      </c>
      <c r="L108" s="37">
        <f t="shared" si="13"/>
        <v>197.82</v>
      </c>
      <c r="M108" s="38">
        <f t="shared" si="7"/>
        <v>20.5631399317406</v>
      </c>
      <c r="N108" s="37">
        <f>SUM(N109:N112)</f>
        <v>21.005000000000003</v>
      </c>
      <c r="O108" s="37">
        <f>SUM(O109:O112)</f>
        <v>19.661</v>
      </c>
      <c r="P108" s="38">
        <f>(O108-N108)/N108*100</f>
        <v>-6.398476553201624</v>
      </c>
      <c r="Q108" s="37">
        <f>SUM(Q109:Q112)</f>
        <v>0</v>
      </c>
      <c r="R108" s="39">
        <f>SUM(R109:R112)</f>
        <v>0</v>
      </c>
      <c r="S108" s="38"/>
      <c r="T108" s="37">
        <f>SUM(T109:T112)</f>
        <v>7.7</v>
      </c>
      <c r="U108" s="37">
        <f>SUM(U109:U112)</f>
        <v>7.7</v>
      </c>
      <c r="V108" s="38">
        <f>(U108-T108)/T108*100</f>
        <v>0</v>
      </c>
      <c r="W108" s="37">
        <f t="shared" si="8"/>
        <v>192.78500000000003</v>
      </c>
      <c r="X108" s="37">
        <f t="shared" si="8"/>
        <v>225.18099999999998</v>
      </c>
      <c r="Y108" s="38">
        <f t="shared" si="9"/>
        <v>16.80421194595013</v>
      </c>
    </row>
    <row r="109" spans="1:25" ht="12.75">
      <c r="A109" s="17" t="s">
        <v>118</v>
      </c>
      <c r="B109" s="2">
        <v>136.06</v>
      </c>
      <c r="C109" s="2">
        <v>170.27</v>
      </c>
      <c r="D109" s="10">
        <f t="shared" si="6"/>
        <v>25.143319123915926</v>
      </c>
      <c r="E109" s="2"/>
      <c r="F109" s="2">
        <v>14.2</v>
      </c>
      <c r="G109" s="10"/>
      <c r="H109" s="2"/>
      <c r="I109" s="2"/>
      <c r="J109" s="10"/>
      <c r="K109" s="5">
        <f t="shared" si="13"/>
        <v>136.06</v>
      </c>
      <c r="L109" s="5">
        <f t="shared" si="13"/>
        <v>184.47</v>
      </c>
      <c r="M109" s="10">
        <f t="shared" si="7"/>
        <v>35.57989122445979</v>
      </c>
      <c r="N109" s="2">
        <v>17.73</v>
      </c>
      <c r="O109" s="2">
        <v>18.08</v>
      </c>
      <c r="P109" s="10">
        <f>(O109-N109)/N109*100</f>
        <v>1.9740552735476473</v>
      </c>
      <c r="Q109" s="2"/>
      <c r="R109" s="6"/>
      <c r="S109" s="10"/>
      <c r="T109" s="2">
        <v>7.7</v>
      </c>
      <c r="U109" s="2">
        <v>7.7</v>
      </c>
      <c r="V109" s="10">
        <f>(U109-T109)/T109*100</f>
        <v>0</v>
      </c>
      <c r="W109" s="5">
        <f t="shared" si="8"/>
        <v>161.49</v>
      </c>
      <c r="X109" s="5">
        <f t="shared" si="8"/>
        <v>210.25</v>
      </c>
      <c r="Y109" s="10">
        <f t="shared" si="9"/>
        <v>30.19382005077713</v>
      </c>
    </row>
    <row r="110" spans="1:25" ht="12.75">
      <c r="A110" s="17" t="s">
        <v>119</v>
      </c>
      <c r="B110" s="2">
        <v>11.9</v>
      </c>
      <c r="C110" s="2">
        <v>11.7</v>
      </c>
      <c r="D110" s="10">
        <f t="shared" si="6"/>
        <v>-1.680672268907572</v>
      </c>
      <c r="E110" s="2"/>
      <c r="F110" s="2"/>
      <c r="G110" s="10"/>
      <c r="H110" s="2"/>
      <c r="I110" s="2"/>
      <c r="J110" s="10"/>
      <c r="K110" s="5">
        <f t="shared" si="13"/>
        <v>11.9</v>
      </c>
      <c r="L110" s="5">
        <f t="shared" si="13"/>
        <v>11.7</v>
      </c>
      <c r="M110" s="10">
        <f t="shared" si="7"/>
        <v>-1.680672268907572</v>
      </c>
      <c r="N110" s="2">
        <v>0.01</v>
      </c>
      <c r="O110" s="6">
        <v>0.001</v>
      </c>
      <c r="P110" s="10">
        <f>(O110-N110)/N110*100</f>
        <v>-90.00000000000001</v>
      </c>
      <c r="Q110" s="2"/>
      <c r="R110" s="6"/>
      <c r="S110" s="10"/>
      <c r="T110" s="2"/>
      <c r="U110" s="2"/>
      <c r="V110" s="10"/>
      <c r="W110" s="5">
        <f t="shared" si="8"/>
        <v>11.91</v>
      </c>
      <c r="X110" s="5">
        <f t="shared" si="8"/>
        <v>11.700999999999999</v>
      </c>
      <c r="Y110" s="10">
        <f t="shared" si="9"/>
        <v>-1.7548278757346885</v>
      </c>
    </row>
    <row r="111" spans="1:25" ht="12.75">
      <c r="A111" s="17" t="s">
        <v>120</v>
      </c>
      <c r="B111" s="2">
        <v>14.77</v>
      </c>
      <c r="C111" s="2">
        <v>0.35</v>
      </c>
      <c r="D111" s="10">
        <f t="shared" si="6"/>
        <v>-97.6303317535545</v>
      </c>
      <c r="E111" s="2"/>
      <c r="F111" s="2"/>
      <c r="G111" s="10"/>
      <c r="H111" s="2"/>
      <c r="I111" s="2"/>
      <c r="J111" s="10"/>
      <c r="K111" s="5">
        <f t="shared" si="13"/>
        <v>14.77</v>
      </c>
      <c r="L111" s="5">
        <f t="shared" si="13"/>
        <v>0.35</v>
      </c>
      <c r="M111" s="10">
        <f t="shared" si="7"/>
        <v>-97.6303317535545</v>
      </c>
      <c r="N111" s="2">
        <v>3.265</v>
      </c>
      <c r="O111" s="2">
        <v>1.58</v>
      </c>
      <c r="P111" s="10">
        <f>(O111-N111)/N111*100</f>
        <v>-51.60796324655437</v>
      </c>
      <c r="Q111" s="2"/>
      <c r="R111" s="6"/>
      <c r="S111" s="10"/>
      <c r="T111" s="2"/>
      <c r="U111" s="2"/>
      <c r="V111" s="10"/>
      <c r="W111" s="5">
        <f t="shared" si="8"/>
        <v>18.035</v>
      </c>
      <c r="X111" s="5">
        <f t="shared" si="8"/>
        <v>1.9300000000000002</v>
      </c>
      <c r="Y111" s="10">
        <f t="shared" si="9"/>
        <v>-89.29858608261713</v>
      </c>
    </row>
    <row r="112" spans="1:25" ht="12.75">
      <c r="A112" s="17" t="s">
        <v>121</v>
      </c>
      <c r="B112" s="2">
        <v>1.35</v>
      </c>
      <c r="C112" s="2">
        <v>1.3</v>
      </c>
      <c r="D112" s="10">
        <f t="shared" si="6"/>
        <v>-3.703703703703707</v>
      </c>
      <c r="E112" s="2"/>
      <c r="F112" s="2"/>
      <c r="G112" s="10"/>
      <c r="H112" s="2"/>
      <c r="I112" s="2"/>
      <c r="J112" s="10"/>
      <c r="K112" s="5">
        <f t="shared" si="13"/>
        <v>1.35</v>
      </c>
      <c r="L112" s="5">
        <f t="shared" si="13"/>
        <v>1.3</v>
      </c>
      <c r="M112" s="10">
        <f t="shared" si="7"/>
        <v>-3.703703703703707</v>
      </c>
      <c r="N112" s="2"/>
      <c r="O112" s="2"/>
      <c r="P112" s="10"/>
      <c r="Q112" s="2"/>
      <c r="R112" s="6"/>
      <c r="S112" s="10"/>
      <c r="T112" s="2"/>
      <c r="U112" s="2"/>
      <c r="V112" s="10"/>
      <c r="W112" s="5">
        <f t="shared" si="8"/>
        <v>1.35</v>
      </c>
      <c r="X112" s="5">
        <f t="shared" si="8"/>
        <v>1.3</v>
      </c>
      <c r="Y112" s="10">
        <f t="shared" si="9"/>
        <v>-3.703703703703707</v>
      </c>
    </row>
    <row r="113" spans="1:25" s="22" customFormat="1" ht="12.75">
      <c r="A113" s="23" t="s">
        <v>122</v>
      </c>
      <c r="B113" s="5">
        <v>0.12</v>
      </c>
      <c r="C113" s="5">
        <v>0.12</v>
      </c>
      <c r="D113" s="10">
        <f t="shared" si="6"/>
        <v>0</v>
      </c>
      <c r="E113" s="5"/>
      <c r="F113" s="5"/>
      <c r="G113" s="10"/>
      <c r="H113" s="5"/>
      <c r="I113" s="5"/>
      <c r="J113" s="10"/>
      <c r="K113" s="5">
        <f t="shared" si="13"/>
        <v>0.12</v>
      </c>
      <c r="L113" s="5">
        <f t="shared" si="13"/>
        <v>0.12</v>
      </c>
      <c r="M113" s="10">
        <f t="shared" si="7"/>
        <v>0</v>
      </c>
      <c r="N113" s="5"/>
      <c r="O113" s="5"/>
      <c r="P113" s="10"/>
      <c r="Q113" s="5"/>
      <c r="R113" s="32"/>
      <c r="S113" s="10"/>
      <c r="T113" s="5"/>
      <c r="U113" s="5"/>
      <c r="V113" s="10"/>
      <c r="W113" s="5">
        <f t="shared" si="8"/>
        <v>0.12</v>
      </c>
      <c r="X113" s="5">
        <f t="shared" si="8"/>
        <v>0.12</v>
      </c>
      <c r="Y113" s="10">
        <f t="shared" si="9"/>
        <v>0</v>
      </c>
    </row>
    <row r="114" spans="1:25" s="22" customFormat="1" ht="12.75">
      <c r="A114" s="23" t="s">
        <v>123</v>
      </c>
      <c r="B114" s="5">
        <v>2.35</v>
      </c>
      <c r="C114" s="5">
        <v>1.75</v>
      </c>
      <c r="D114" s="10">
        <f t="shared" si="6"/>
        <v>-25.531914893617024</v>
      </c>
      <c r="E114" s="5"/>
      <c r="F114" s="5"/>
      <c r="G114" s="10"/>
      <c r="H114" s="5"/>
      <c r="I114" s="5"/>
      <c r="J114" s="10"/>
      <c r="K114" s="32">
        <f>SUM(B115+E114+H114)</f>
        <v>12.295000000000002</v>
      </c>
      <c r="L114" s="32">
        <f>SUM(C115+F114+I114)</f>
        <v>9.599</v>
      </c>
      <c r="M114" s="10">
        <f t="shared" si="7"/>
        <v>-21.927612850752347</v>
      </c>
      <c r="N114" s="5"/>
      <c r="O114" s="5"/>
      <c r="P114" s="10"/>
      <c r="Q114" s="5"/>
      <c r="R114" s="32"/>
      <c r="S114" s="10"/>
      <c r="T114" s="5"/>
      <c r="U114" s="5"/>
      <c r="V114" s="10"/>
      <c r="W114" s="5">
        <f t="shared" si="8"/>
        <v>12.295000000000002</v>
      </c>
      <c r="X114" s="5">
        <f t="shared" si="8"/>
        <v>9.599</v>
      </c>
      <c r="Y114" s="10">
        <f t="shared" si="9"/>
        <v>-21.927612850752347</v>
      </c>
    </row>
    <row r="115" spans="1:25" s="22" customFormat="1" ht="12.75">
      <c r="A115" s="23" t="s">
        <v>124</v>
      </c>
      <c r="B115" s="37">
        <f>SUM(B116:B118)</f>
        <v>12.295000000000002</v>
      </c>
      <c r="C115" s="37">
        <f>SUM(C116:C118)</f>
        <v>9.599</v>
      </c>
      <c r="D115" s="38">
        <f t="shared" si="6"/>
        <v>-21.927612850752347</v>
      </c>
      <c r="E115" s="37">
        <v>0.23</v>
      </c>
      <c r="F115" s="37">
        <f>SUM(F116:F118)</f>
        <v>0.23</v>
      </c>
      <c r="G115" s="38">
        <f>(F115-E115)/E115*100</f>
        <v>0</v>
      </c>
      <c r="H115" s="37">
        <f>SUM(H116:H118)</f>
        <v>0</v>
      </c>
      <c r="I115" s="37">
        <f>SUM(I116:I118)</f>
        <v>0</v>
      </c>
      <c r="J115" s="38"/>
      <c r="K115" s="37">
        <f>SUM(K116:K118)</f>
        <v>12.525000000000002</v>
      </c>
      <c r="L115" s="37">
        <f>SUM(L116:L118)</f>
        <v>9.829</v>
      </c>
      <c r="M115" s="38">
        <f t="shared" si="7"/>
        <v>-21.524950099800407</v>
      </c>
      <c r="N115" s="37">
        <f>SUM(N116:N118)</f>
        <v>2.5060000000000002</v>
      </c>
      <c r="O115" s="37">
        <f>SUM(O116:O118)</f>
        <v>2.18</v>
      </c>
      <c r="P115" s="38">
        <f>(O115-N115)/N115*100</f>
        <v>-13.008778930566642</v>
      </c>
      <c r="Q115" s="37">
        <v>0.045</v>
      </c>
      <c r="R115" s="39">
        <f>SUM(R116:R118)</f>
        <v>0.053</v>
      </c>
      <c r="S115" s="38">
        <f>(R115-Q115)/Q115*100</f>
        <v>17.77777777777778</v>
      </c>
      <c r="T115" s="37">
        <f>SUM(T116:T118)</f>
        <v>0</v>
      </c>
      <c r="U115" s="37">
        <f>SUM(U116:U118)</f>
        <v>0</v>
      </c>
      <c r="V115" s="38"/>
      <c r="W115" s="37">
        <f t="shared" si="8"/>
        <v>15.076000000000002</v>
      </c>
      <c r="X115" s="37">
        <f t="shared" si="8"/>
        <v>12.062000000000001</v>
      </c>
      <c r="Y115" s="38">
        <f t="shared" si="9"/>
        <v>-19.99204032899974</v>
      </c>
    </row>
    <row r="116" spans="1:25" ht="12.75">
      <c r="A116" s="17" t="s">
        <v>125</v>
      </c>
      <c r="B116" s="2">
        <v>3.278</v>
      </c>
      <c r="C116" s="2">
        <v>2.678</v>
      </c>
      <c r="D116" s="10">
        <f t="shared" si="6"/>
        <v>-18.303843807199517</v>
      </c>
      <c r="E116" s="2"/>
      <c r="F116" s="2"/>
      <c r="G116" s="10"/>
      <c r="H116" s="2"/>
      <c r="I116" s="2"/>
      <c r="J116" s="10"/>
      <c r="K116" s="5">
        <f aca="true" t="shared" si="14" ref="K116:L118">SUM(B116+E116+H116)</f>
        <v>3.278</v>
      </c>
      <c r="L116" s="5">
        <f t="shared" si="14"/>
        <v>2.678</v>
      </c>
      <c r="M116" s="10">
        <f t="shared" si="7"/>
        <v>-18.303843807199517</v>
      </c>
      <c r="N116" s="2">
        <v>0.015</v>
      </c>
      <c r="O116" s="2">
        <v>0.18</v>
      </c>
      <c r="P116" s="10">
        <f>(O116-N116)/N116*100</f>
        <v>1099.9999999999998</v>
      </c>
      <c r="Q116" s="2"/>
      <c r="R116" s="6"/>
      <c r="S116" s="10"/>
      <c r="T116" s="2"/>
      <c r="U116" s="2"/>
      <c r="V116" s="10"/>
      <c r="W116" s="5">
        <f t="shared" si="8"/>
        <v>3.293</v>
      </c>
      <c r="X116" s="5">
        <f t="shared" si="8"/>
        <v>2.858</v>
      </c>
      <c r="Y116" s="10">
        <f t="shared" si="9"/>
        <v>-13.209839052535683</v>
      </c>
    </row>
    <row r="117" spans="1:25" ht="12.75">
      <c r="A117" s="17" t="s">
        <v>126</v>
      </c>
      <c r="B117" s="2">
        <v>0.137</v>
      </c>
      <c r="C117" s="6">
        <v>0.163</v>
      </c>
      <c r="D117" s="10">
        <f t="shared" si="6"/>
        <v>18.97810218978102</v>
      </c>
      <c r="E117" s="2"/>
      <c r="F117" s="2"/>
      <c r="G117" s="10"/>
      <c r="H117" s="2"/>
      <c r="I117" s="2"/>
      <c r="J117" s="10"/>
      <c r="K117" s="5">
        <f t="shared" si="14"/>
        <v>0.137</v>
      </c>
      <c r="L117" s="5">
        <f t="shared" si="14"/>
        <v>0.163</v>
      </c>
      <c r="M117" s="10">
        <f t="shared" si="7"/>
        <v>18.97810218978102</v>
      </c>
      <c r="N117" s="2"/>
      <c r="O117" s="2"/>
      <c r="P117" s="10"/>
      <c r="Q117" s="2"/>
      <c r="R117" s="6"/>
      <c r="S117" s="10"/>
      <c r="T117" s="2"/>
      <c r="U117" s="2"/>
      <c r="V117" s="10"/>
      <c r="W117" s="5">
        <f t="shared" si="8"/>
        <v>0.137</v>
      </c>
      <c r="X117" s="5">
        <f t="shared" si="8"/>
        <v>0.163</v>
      </c>
      <c r="Y117" s="10">
        <f t="shared" si="9"/>
        <v>18.97810218978102</v>
      </c>
    </row>
    <row r="118" spans="1:25" ht="12.75">
      <c r="A118" s="17" t="s">
        <v>127</v>
      </c>
      <c r="B118" s="4">
        <v>8.88</v>
      </c>
      <c r="C118" s="8">
        <v>6.758</v>
      </c>
      <c r="D118" s="29">
        <f t="shared" si="6"/>
        <v>-23.8963963963964</v>
      </c>
      <c r="E118" s="4">
        <v>0.23</v>
      </c>
      <c r="F118" s="3">
        <v>0.23</v>
      </c>
      <c r="G118" s="29">
        <f>(F118-E118)/E118*100</f>
        <v>0</v>
      </c>
      <c r="H118" s="4"/>
      <c r="I118" s="3"/>
      <c r="J118" s="29"/>
      <c r="K118" s="30">
        <f t="shared" si="14"/>
        <v>9.110000000000001</v>
      </c>
      <c r="L118" s="30">
        <f t="shared" si="14"/>
        <v>6.988</v>
      </c>
      <c r="M118" s="29">
        <f t="shared" si="7"/>
        <v>-23.29308452250275</v>
      </c>
      <c r="N118" s="4">
        <v>2.491</v>
      </c>
      <c r="O118" s="3">
        <v>2</v>
      </c>
      <c r="P118" s="29">
        <f>(O118-N118)/N118*100</f>
        <v>-19.710959454034526</v>
      </c>
      <c r="Q118" s="4">
        <v>0.045</v>
      </c>
      <c r="R118" s="8">
        <v>0.053</v>
      </c>
      <c r="S118" s="29">
        <f>(R118-Q118)/Q118*100</f>
        <v>17.77777777777778</v>
      </c>
      <c r="T118" s="4"/>
      <c r="U118" s="3"/>
      <c r="V118" s="29"/>
      <c r="W118" s="30">
        <f t="shared" si="8"/>
        <v>11.646</v>
      </c>
      <c r="X118" s="31">
        <f t="shared" si="8"/>
        <v>9.041</v>
      </c>
      <c r="Y118" s="29">
        <f t="shared" si="9"/>
        <v>-22.368195088442384</v>
      </c>
    </row>
    <row r="119" ht="12.75">
      <c r="B119" s="1"/>
    </row>
    <row r="120" spans="2:25" ht="12.75">
      <c r="B120" s="28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6"/>
      <c r="P120" s="26"/>
      <c r="Q120" s="25"/>
      <c r="R120" s="33"/>
      <c r="S120" s="25"/>
      <c r="T120" s="25"/>
      <c r="U120" s="25"/>
      <c r="V120" s="25"/>
      <c r="W120" s="25"/>
      <c r="X120" s="26"/>
      <c r="Y120" s="26"/>
    </row>
    <row r="121" spans="2:23" ht="12.75">
      <c r="B121" s="28"/>
      <c r="C121" s="25"/>
      <c r="D121" s="25"/>
      <c r="E121" s="25"/>
      <c r="F121" s="25"/>
      <c r="G121" s="25"/>
      <c r="Q121" s="366"/>
      <c r="R121" s="366"/>
      <c r="S121" s="366"/>
      <c r="T121" s="366"/>
      <c r="U121" s="366"/>
      <c r="V121" s="366"/>
      <c r="W121" s="366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</sheetData>
  <sheetProtection/>
  <mergeCells count="1">
    <mergeCell ref="Q121:W121"/>
  </mergeCells>
  <printOptions horizontalCentered="1" verticalCentered="1"/>
  <pageMargins left="0.35" right="0.49" top="0.2755905511811024" bottom="0.3937007874015748" header="0.2362204724409449" footer="0.2362204724409449"/>
  <pageSetup horizontalDpi="300" verticalDpi="300" orientation="landscape" paperSize="9" r:id="rId1"/>
  <headerFooter alignWithMargins="0">
    <oddFooter>&amp;LС/Мои документы 1/2001/comp.02</oddFooter>
  </headerFooter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zoomScaleSheetLayoutView="10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M24" sqref="M24"/>
    </sheetView>
  </sheetViews>
  <sheetFormatPr defaultColWidth="8.875" defaultRowHeight="12.75"/>
  <cols>
    <col min="1" max="1" width="9.125" style="182" customWidth="1"/>
    <col min="2" max="2" width="31.375" style="182" customWidth="1"/>
    <col min="3" max="3" width="9.625" style="182" customWidth="1"/>
    <col min="4" max="4" width="9.00390625" style="182" customWidth="1"/>
    <col min="5" max="5" width="7.75390625" style="182" customWidth="1"/>
    <col min="6" max="6" width="11.00390625" style="182" customWidth="1"/>
    <col min="7" max="7" width="10.375" style="182" customWidth="1"/>
    <col min="8" max="8" width="8.625" style="182" customWidth="1"/>
    <col min="9" max="9" width="10.125" style="182" customWidth="1"/>
    <col min="10" max="10" width="9.875" style="182" customWidth="1"/>
    <col min="11" max="11" width="8.25390625" style="182" customWidth="1"/>
    <col min="12" max="12" width="10.125" style="182" customWidth="1"/>
    <col min="13" max="13" width="9.875" style="182" customWidth="1"/>
    <col min="14" max="14" width="12.875" style="182" customWidth="1"/>
    <col min="15" max="15" width="8.875" style="182" customWidth="1"/>
    <col min="16" max="16" width="13.375" style="182" customWidth="1"/>
    <col min="17" max="16384" width="8.875" style="182" customWidth="1"/>
  </cols>
  <sheetData>
    <row r="1" ht="18" customHeight="1"/>
    <row r="2" spans="2:14" s="183" customFormat="1" ht="18" customHeight="1">
      <c r="B2" s="367" t="s">
        <v>314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2:14" ht="18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2:27" ht="18" customHeight="1">
      <c r="B4" s="185"/>
      <c r="C4" s="375" t="s">
        <v>187</v>
      </c>
      <c r="D4" s="376"/>
      <c r="E4" s="376"/>
      <c r="F4" s="376"/>
      <c r="G4" s="376"/>
      <c r="H4" s="376"/>
      <c r="I4" s="376"/>
      <c r="J4" s="376"/>
      <c r="K4" s="376"/>
      <c r="L4" s="376" t="s">
        <v>188</v>
      </c>
      <c r="M4" s="376"/>
      <c r="N4" s="376"/>
      <c r="W4" s="186"/>
      <c r="X4" s="186"/>
      <c r="Y4" s="186"/>
      <c r="Z4" s="186"/>
      <c r="AA4" s="186"/>
    </row>
    <row r="5" spans="2:27" ht="18" customHeight="1">
      <c r="B5" s="187" t="s">
        <v>198</v>
      </c>
      <c r="C5" s="377"/>
      <c r="D5" s="377"/>
      <c r="E5" s="377"/>
      <c r="F5" s="380"/>
      <c r="G5" s="377"/>
      <c r="H5" s="377"/>
      <c r="I5" s="380" t="s">
        <v>147</v>
      </c>
      <c r="J5" s="377"/>
      <c r="K5" s="377"/>
      <c r="L5" s="380"/>
      <c r="M5" s="377"/>
      <c r="N5" s="381"/>
      <c r="W5" s="186"/>
      <c r="X5" s="186"/>
      <c r="Y5" s="186"/>
      <c r="Z5" s="186"/>
      <c r="AA5" s="186"/>
    </row>
    <row r="6" spans="2:27" ht="18" customHeight="1">
      <c r="B6" s="187" t="s">
        <v>159</v>
      </c>
      <c r="C6" s="378" t="s">
        <v>179</v>
      </c>
      <c r="D6" s="378"/>
      <c r="E6" s="378"/>
      <c r="F6" s="379" t="s">
        <v>178</v>
      </c>
      <c r="G6" s="378"/>
      <c r="H6" s="378"/>
      <c r="I6" s="379" t="s">
        <v>185</v>
      </c>
      <c r="J6" s="378"/>
      <c r="K6" s="378"/>
      <c r="L6" s="379" t="s">
        <v>181</v>
      </c>
      <c r="M6" s="378"/>
      <c r="N6" s="382"/>
      <c r="W6" s="186"/>
      <c r="X6" s="186"/>
      <c r="Y6" s="186"/>
      <c r="Z6" s="186"/>
      <c r="AA6" s="186"/>
    </row>
    <row r="7" spans="2:27" ht="18" customHeight="1">
      <c r="B7" s="188"/>
      <c r="C7" s="368"/>
      <c r="D7" s="368"/>
      <c r="E7" s="368"/>
      <c r="F7" s="369"/>
      <c r="G7" s="370"/>
      <c r="H7" s="370"/>
      <c r="I7" s="373" t="s">
        <v>186</v>
      </c>
      <c r="J7" s="374"/>
      <c r="K7" s="374"/>
      <c r="L7" s="371"/>
      <c r="M7" s="368"/>
      <c r="N7" s="372"/>
      <c r="W7" s="186"/>
      <c r="X7" s="186"/>
      <c r="Y7" s="186"/>
      <c r="Z7" s="186"/>
      <c r="AA7" s="186"/>
    </row>
    <row r="8" spans="2:27" ht="18" customHeight="1">
      <c r="B8" s="189"/>
      <c r="C8" s="190">
        <v>2016</v>
      </c>
      <c r="D8" s="190">
        <v>2017</v>
      </c>
      <c r="E8" s="191" t="s">
        <v>141</v>
      </c>
      <c r="F8" s="190">
        <v>2016</v>
      </c>
      <c r="G8" s="190">
        <v>2017</v>
      </c>
      <c r="H8" s="191" t="s">
        <v>141</v>
      </c>
      <c r="I8" s="190">
        <v>2016</v>
      </c>
      <c r="J8" s="190">
        <v>2017</v>
      </c>
      <c r="K8" s="191" t="s">
        <v>141</v>
      </c>
      <c r="L8" s="190">
        <v>2016</v>
      </c>
      <c r="M8" s="190">
        <v>2017</v>
      </c>
      <c r="N8" s="191" t="s">
        <v>141</v>
      </c>
      <c r="X8" s="186"/>
      <c r="Y8" s="186"/>
      <c r="Z8" s="186"/>
      <c r="AA8" s="186"/>
    </row>
    <row r="9" spans="2:27" s="197" customFormat="1" ht="18" customHeight="1">
      <c r="B9" s="192" t="s">
        <v>190</v>
      </c>
      <c r="C9" s="193">
        <f>+C10+C23</f>
        <v>0.0002</v>
      </c>
      <c r="D9" s="193">
        <f>+D10+D23</f>
        <v>0.0002</v>
      </c>
      <c r="E9" s="194">
        <f>(D9-C9)/C9*100</f>
        <v>0</v>
      </c>
      <c r="F9" s="195">
        <f>+F10+F23</f>
        <v>0</v>
      </c>
      <c r="G9" s="195">
        <f>+G10+G23</f>
        <v>0</v>
      </c>
      <c r="H9" s="196"/>
      <c r="I9" s="195">
        <f>C9+F9</f>
        <v>0.0002</v>
      </c>
      <c r="J9" s="195">
        <f>D9+G9</f>
        <v>0.0002</v>
      </c>
      <c r="K9" s="196">
        <f>(J9-I9)/I9*100</f>
        <v>0</v>
      </c>
      <c r="L9" s="195">
        <f>+L10+L23</f>
        <v>21.95387</v>
      </c>
      <c r="M9" s="195">
        <f>+M10+M23</f>
        <v>22.025198</v>
      </c>
      <c r="N9" s="196">
        <f>(M9-L9)/L9*100</f>
        <v>0.3248994368646675</v>
      </c>
      <c r="W9" s="182"/>
      <c r="X9" s="182"/>
      <c r="Y9" s="182"/>
      <c r="Z9" s="182"/>
      <c r="AA9" s="186"/>
    </row>
    <row r="10" spans="2:27" s="197" customFormat="1" ht="18" customHeight="1">
      <c r="B10" s="198" t="s">
        <v>189</v>
      </c>
      <c r="C10" s="199">
        <f>SUM(C11:C22)</f>
        <v>0.0002</v>
      </c>
      <c r="D10" s="199">
        <f>SUM(D11:D22)</f>
        <v>0.0002</v>
      </c>
      <c r="E10" s="194">
        <f>(D10-C10)/C10*100</f>
        <v>0</v>
      </c>
      <c r="F10" s="195">
        <f>SUM(F11:F22)</f>
        <v>0</v>
      </c>
      <c r="G10" s="195">
        <f>SUM(G11:G22)</f>
        <v>0</v>
      </c>
      <c r="H10" s="196"/>
      <c r="I10" s="200">
        <f>C10+F10</f>
        <v>0.0002</v>
      </c>
      <c r="J10" s="200">
        <f>D10+G10</f>
        <v>0.0002</v>
      </c>
      <c r="K10" s="196">
        <f>(J10-I10)/I10*100</f>
        <v>0</v>
      </c>
      <c r="L10" s="195">
        <f>SUM(L11:L22)</f>
        <v>21.92437</v>
      </c>
      <c r="M10" s="195">
        <f>SUM(M11:M22)</f>
        <v>21.997198</v>
      </c>
      <c r="N10" s="196">
        <f>(M10-L10)/L10*100</f>
        <v>0.33217830204471654</v>
      </c>
      <c r="W10" s="182"/>
      <c r="X10" s="182"/>
      <c r="Y10" s="182"/>
      <c r="Z10" s="182"/>
      <c r="AA10" s="182"/>
    </row>
    <row r="11" spans="2:22" ht="18" customHeight="1" hidden="1">
      <c r="B11" s="201" t="s">
        <v>248</v>
      </c>
      <c r="C11" s="202"/>
      <c r="D11" s="202"/>
      <c r="E11" s="194"/>
      <c r="F11" s="203"/>
      <c r="G11" s="203"/>
      <c r="H11" s="196"/>
      <c r="I11" s="204"/>
      <c r="J11" s="204"/>
      <c r="K11" s="196"/>
      <c r="L11" s="203"/>
      <c r="M11" s="203"/>
      <c r="N11" s="196"/>
      <c r="P11" s="205"/>
      <c r="Q11" s="186"/>
      <c r="R11" s="186"/>
      <c r="S11" s="186"/>
      <c r="T11" s="186"/>
      <c r="U11" s="186"/>
      <c r="V11" s="186"/>
    </row>
    <row r="12" spans="2:22" ht="18" customHeight="1">
      <c r="B12" s="201" t="s">
        <v>174</v>
      </c>
      <c r="C12" s="202"/>
      <c r="D12" s="202"/>
      <c r="E12" s="194"/>
      <c r="F12" s="203"/>
      <c r="G12" s="203"/>
      <c r="H12" s="196"/>
      <c r="I12" s="203"/>
      <c r="J12" s="203"/>
      <c r="K12" s="196"/>
      <c r="L12" s="206">
        <v>0.00441</v>
      </c>
      <c r="M12" s="206">
        <v>0.00283</v>
      </c>
      <c r="N12" s="196">
        <f aca="true" t="shared" si="0" ref="N12:N22">(M12-L12)/L12*100</f>
        <v>-35.82766439909297</v>
      </c>
      <c r="P12" s="186"/>
      <c r="Q12" s="186"/>
      <c r="R12" s="186"/>
      <c r="S12" s="186"/>
      <c r="T12" s="186"/>
      <c r="U12" s="186"/>
      <c r="V12" s="186"/>
    </row>
    <row r="13" spans="2:22" ht="18" customHeight="1">
      <c r="B13" s="201" t="s">
        <v>249</v>
      </c>
      <c r="C13" s="207">
        <v>0.0001</v>
      </c>
      <c r="D13" s="207">
        <v>0.0001</v>
      </c>
      <c r="E13" s="194">
        <f>(D13-C13)/C13*100</f>
        <v>0</v>
      </c>
      <c r="F13" s="203"/>
      <c r="G13" s="203"/>
      <c r="H13" s="196"/>
      <c r="I13" s="208">
        <f>C13+F13</f>
        <v>0.0001</v>
      </c>
      <c r="J13" s="209">
        <v>0.0001</v>
      </c>
      <c r="K13" s="196">
        <f>(J13-I13)/I13*100</f>
        <v>0</v>
      </c>
      <c r="L13" s="206">
        <v>0.03266</v>
      </c>
      <c r="M13" s="206">
        <v>0.024948</v>
      </c>
      <c r="N13" s="196">
        <f t="shared" si="0"/>
        <v>-23.612982241273727</v>
      </c>
      <c r="P13" s="186"/>
      <c r="Q13" s="186"/>
      <c r="R13" s="186"/>
      <c r="S13" s="186"/>
      <c r="T13" s="186"/>
      <c r="U13" s="186"/>
      <c r="V13" s="186"/>
    </row>
    <row r="14" spans="2:22" ht="18" customHeight="1">
      <c r="B14" s="201" t="s">
        <v>175</v>
      </c>
      <c r="C14" s="207"/>
      <c r="D14" s="207"/>
      <c r="E14" s="194"/>
      <c r="F14" s="203"/>
      <c r="G14" s="203"/>
      <c r="H14" s="196"/>
      <c r="I14" s="209"/>
      <c r="J14" s="209"/>
      <c r="K14" s="194"/>
      <c r="L14" s="206">
        <v>0.0006</v>
      </c>
      <c r="M14" s="206">
        <v>0.000612</v>
      </c>
      <c r="N14" s="196">
        <f t="shared" si="0"/>
        <v>2.0000000000000124</v>
      </c>
      <c r="P14" s="186"/>
      <c r="Q14" s="186"/>
      <c r="R14" s="186"/>
      <c r="S14" s="186"/>
      <c r="T14" s="186"/>
      <c r="U14" s="186"/>
      <c r="V14" s="186"/>
    </row>
    <row r="15" spans="2:20" ht="18" customHeight="1">
      <c r="B15" s="201" t="s">
        <v>250</v>
      </c>
      <c r="C15" s="210">
        <v>0.0001</v>
      </c>
      <c r="D15" s="210">
        <v>0.0001</v>
      </c>
      <c r="E15" s="194">
        <f>(D15-C15)/C15*100</f>
        <v>0</v>
      </c>
      <c r="F15" s="203"/>
      <c r="G15" s="203"/>
      <c r="H15" s="196"/>
      <c r="I15" s="208">
        <f>C15+F15</f>
        <v>0.0001</v>
      </c>
      <c r="J15" s="208">
        <v>0.0001</v>
      </c>
      <c r="K15" s="196">
        <f>(J15-I15)/I15*100</f>
        <v>0</v>
      </c>
      <c r="L15" s="206">
        <v>0.0047</v>
      </c>
      <c r="M15" s="206">
        <v>0.002808</v>
      </c>
      <c r="N15" s="196">
        <f t="shared" si="0"/>
        <v>-40.25531914893617</v>
      </c>
      <c r="Q15" s="186"/>
      <c r="T15" s="186"/>
    </row>
    <row r="16" spans="2:14" ht="18" customHeight="1" hidden="1">
      <c r="B16" s="201" t="s">
        <v>191</v>
      </c>
      <c r="C16" s="211"/>
      <c r="D16" s="211"/>
      <c r="E16" s="194"/>
      <c r="F16" s="212"/>
      <c r="G16" s="212"/>
      <c r="H16" s="196"/>
      <c r="I16" s="204"/>
      <c r="J16" s="204"/>
      <c r="K16" s="196"/>
      <c r="L16" s="203"/>
      <c r="M16" s="203"/>
      <c r="N16" s="196"/>
    </row>
    <row r="17" spans="2:14" ht="18" customHeight="1">
      <c r="B17" s="201" t="s">
        <v>192</v>
      </c>
      <c r="C17" s="202"/>
      <c r="D17" s="202"/>
      <c r="E17" s="194"/>
      <c r="F17" s="203"/>
      <c r="G17" s="203"/>
      <c r="H17" s="195"/>
      <c r="I17" s="203"/>
      <c r="J17" s="203"/>
      <c r="K17" s="196"/>
      <c r="L17" s="213">
        <v>2.29</v>
      </c>
      <c r="M17" s="213">
        <v>2.37</v>
      </c>
      <c r="N17" s="196">
        <f t="shared" si="0"/>
        <v>3.493449781659392</v>
      </c>
    </row>
    <row r="18" spans="2:14" ht="18" customHeight="1">
      <c r="B18" s="201" t="s">
        <v>193</v>
      </c>
      <c r="C18" s="202"/>
      <c r="D18" s="202"/>
      <c r="E18" s="194"/>
      <c r="F18" s="203"/>
      <c r="G18" s="203"/>
      <c r="H18" s="195"/>
      <c r="I18" s="203"/>
      <c r="J18" s="203"/>
      <c r="K18" s="196"/>
      <c r="L18" s="213">
        <v>0.37</v>
      </c>
      <c r="M18" s="213">
        <v>0.365</v>
      </c>
      <c r="N18" s="196">
        <f t="shared" si="0"/>
        <v>-1.3513513513513526</v>
      </c>
    </row>
    <row r="19" spans="2:14" ht="18" customHeight="1">
      <c r="B19" s="214" t="s">
        <v>251</v>
      </c>
      <c r="C19" s="215"/>
      <c r="D19" s="215"/>
      <c r="E19" s="194"/>
      <c r="F19" s="216"/>
      <c r="G19" s="216"/>
      <c r="H19" s="195"/>
      <c r="I19" s="204"/>
      <c r="J19" s="204"/>
      <c r="K19" s="196"/>
      <c r="L19" s="213">
        <v>5.21</v>
      </c>
      <c r="M19" s="213">
        <v>5.2</v>
      </c>
      <c r="N19" s="217">
        <f t="shared" si="0"/>
        <v>-0.19193857965450647</v>
      </c>
    </row>
    <row r="20" spans="2:15" ht="18" customHeight="1">
      <c r="B20" s="214" t="s">
        <v>252</v>
      </c>
      <c r="C20" s="215"/>
      <c r="D20" s="215"/>
      <c r="E20" s="194"/>
      <c r="F20" s="216"/>
      <c r="G20" s="216"/>
      <c r="H20" s="195"/>
      <c r="I20" s="216"/>
      <c r="J20" s="216"/>
      <c r="K20" s="196"/>
      <c r="L20" s="216">
        <v>0.282</v>
      </c>
      <c r="M20" s="216">
        <v>0.316</v>
      </c>
      <c r="N20" s="65">
        <f t="shared" si="0"/>
        <v>12.056737588652494</v>
      </c>
      <c r="O20" s="218"/>
    </row>
    <row r="21" spans="2:14" ht="18" customHeight="1">
      <c r="B21" s="214" t="s">
        <v>194</v>
      </c>
      <c r="C21" s="215"/>
      <c r="D21" s="215"/>
      <c r="E21" s="194"/>
      <c r="F21" s="216"/>
      <c r="G21" s="216"/>
      <c r="H21" s="195"/>
      <c r="I21" s="204"/>
      <c r="J21" s="204"/>
      <c r="K21" s="196"/>
      <c r="L21" s="213">
        <v>7.77</v>
      </c>
      <c r="M21" s="213">
        <v>7.765</v>
      </c>
      <c r="N21" s="219">
        <f t="shared" si="0"/>
        <v>-0.06435006435006298</v>
      </c>
    </row>
    <row r="22" spans="2:14" ht="18" customHeight="1">
      <c r="B22" s="214" t="s">
        <v>195</v>
      </c>
      <c r="C22" s="215"/>
      <c r="D22" s="215"/>
      <c r="E22" s="194"/>
      <c r="F22" s="216"/>
      <c r="G22" s="216"/>
      <c r="H22" s="195"/>
      <c r="I22" s="204" t="s">
        <v>311</v>
      </c>
      <c r="J22" s="204"/>
      <c r="K22" s="196"/>
      <c r="L22" s="213">
        <v>5.96</v>
      </c>
      <c r="M22" s="213">
        <v>5.95</v>
      </c>
      <c r="N22" s="196">
        <f t="shared" si="0"/>
        <v>-0.1677852348993253</v>
      </c>
    </row>
    <row r="23" spans="2:27" s="197" customFormat="1" ht="18" customHeight="1">
      <c r="B23" s="198" t="s">
        <v>148</v>
      </c>
      <c r="C23" s="220"/>
      <c r="D23" s="220"/>
      <c r="E23" s="194"/>
      <c r="F23" s="221"/>
      <c r="G23" s="221"/>
      <c r="H23" s="195"/>
      <c r="I23" s="221"/>
      <c r="J23" s="221"/>
      <c r="K23" s="196"/>
      <c r="L23" s="222">
        <f>SUM(L24)</f>
        <v>0.0295</v>
      </c>
      <c r="M23" s="222">
        <f>SUM(M24)</f>
        <v>0.028</v>
      </c>
      <c r="N23" s="194">
        <f>(M23-L23)/L23*100</f>
        <v>-5.084745762711857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2:27" s="197" customFormat="1" ht="18" customHeight="1">
      <c r="B24" s="201" t="s">
        <v>263</v>
      </c>
      <c r="C24" s="202"/>
      <c r="D24" s="202"/>
      <c r="E24" s="223"/>
      <c r="F24" s="203"/>
      <c r="G24" s="203"/>
      <c r="H24" s="204"/>
      <c r="I24" s="203"/>
      <c r="J24" s="203"/>
      <c r="K24" s="224"/>
      <c r="L24" s="225">
        <v>0.0295</v>
      </c>
      <c r="M24" s="226">
        <v>0.028</v>
      </c>
      <c r="N24" s="194">
        <f>(M24-L24)/L24*100</f>
        <v>-5.084745762711857</v>
      </c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2:27" s="186" customFormat="1" ht="18" customHeight="1">
      <c r="B25" s="198" t="s">
        <v>201</v>
      </c>
      <c r="C25" s="227"/>
      <c r="D25" s="227"/>
      <c r="E25" s="228"/>
      <c r="F25" s="229"/>
      <c r="G25" s="229"/>
      <c r="H25" s="230"/>
      <c r="I25" s="229"/>
      <c r="J25" s="229"/>
      <c r="K25" s="231"/>
      <c r="L25" s="232">
        <f>SUM(L26)</f>
        <v>6</v>
      </c>
      <c r="M25" s="232">
        <f>SUM(M26)</f>
        <v>6</v>
      </c>
      <c r="N25" s="196">
        <f>(M25-L25)/L25*100</f>
        <v>0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2:27" s="186" customFormat="1" ht="18" customHeight="1">
      <c r="B26" s="198" t="s">
        <v>200</v>
      </c>
      <c r="C26" s="227"/>
      <c r="D26" s="227"/>
      <c r="E26" s="228"/>
      <c r="F26" s="229"/>
      <c r="G26" s="229"/>
      <c r="H26" s="230"/>
      <c r="I26" s="229"/>
      <c r="J26" s="229"/>
      <c r="K26" s="231"/>
      <c r="L26" s="203">
        <f>SUM(L27)</f>
        <v>6</v>
      </c>
      <c r="M26" s="203">
        <f>SUM(M27)</f>
        <v>6</v>
      </c>
      <c r="N26" s="196">
        <f>(M26-L26)/L26*100</f>
        <v>0</v>
      </c>
      <c r="W26" s="182"/>
      <c r="X26" s="182"/>
      <c r="Y26" s="182"/>
      <c r="Z26" s="182"/>
      <c r="AA26" s="182"/>
    </row>
    <row r="27" spans="2:27" s="186" customFormat="1" ht="18" customHeight="1">
      <c r="B27" s="233" t="s">
        <v>232</v>
      </c>
      <c r="C27" s="227"/>
      <c r="D27" s="227"/>
      <c r="E27" s="228"/>
      <c r="F27" s="229"/>
      <c r="G27" s="229"/>
      <c r="H27" s="230"/>
      <c r="I27" s="229"/>
      <c r="J27" s="229"/>
      <c r="K27" s="231"/>
      <c r="L27" s="203">
        <v>6</v>
      </c>
      <c r="M27" s="203">
        <v>6</v>
      </c>
      <c r="N27" s="196">
        <f>(M27-L27)/L27*100</f>
        <v>0</v>
      </c>
      <c r="W27" s="182"/>
      <c r="X27" s="182"/>
      <c r="Y27" s="182"/>
      <c r="Z27" s="182"/>
      <c r="AA27" s="182"/>
    </row>
    <row r="28" spans="2:27" s="186" customFormat="1" ht="18" customHeight="1">
      <c r="B28" s="234"/>
      <c r="W28" s="182"/>
      <c r="X28" s="182"/>
      <c r="Y28" s="182"/>
      <c r="Z28" s="182"/>
      <c r="AA28" s="182"/>
    </row>
    <row r="29" spans="2:27" s="186" customFormat="1" ht="15" customHeight="1">
      <c r="B29" s="205"/>
      <c r="C29" s="235"/>
      <c r="D29" s="235"/>
      <c r="W29" s="182"/>
      <c r="X29" s="182"/>
      <c r="Y29" s="182"/>
      <c r="Z29" s="182"/>
      <c r="AA29" s="182"/>
    </row>
    <row r="30" spans="2:27" s="186" customFormat="1" ht="15" customHeight="1">
      <c r="B30" s="205"/>
      <c r="W30" s="182"/>
      <c r="X30" s="182"/>
      <c r="Y30" s="182"/>
      <c r="Z30" s="182"/>
      <c r="AA30" s="182"/>
    </row>
    <row r="31" spans="23:27" s="186" customFormat="1" ht="15" customHeight="1">
      <c r="W31" s="182"/>
      <c r="X31" s="182"/>
      <c r="Y31" s="182"/>
      <c r="Z31" s="182"/>
      <c r="AA31" s="182"/>
    </row>
    <row r="32" spans="23:27" s="186" customFormat="1" ht="15" customHeight="1">
      <c r="W32" s="182"/>
      <c r="X32" s="182"/>
      <c r="Y32" s="182"/>
      <c r="Z32" s="182"/>
      <c r="AA32" s="182"/>
    </row>
    <row r="33" spans="6:27" s="186" customFormat="1" ht="15" customHeight="1">
      <c r="F33" s="186" t="s">
        <v>311</v>
      </c>
      <c r="W33" s="182"/>
      <c r="X33" s="182"/>
      <c r="Y33" s="182"/>
      <c r="Z33" s="182"/>
      <c r="AA33" s="182"/>
    </row>
    <row r="34" spans="23:27" s="186" customFormat="1" ht="15" customHeight="1">
      <c r="W34" s="182"/>
      <c r="X34" s="182"/>
      <c r="Y34" s="182"/>
      <c r="Z34" s="182"/>
      <c r="AA34" s="182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15">
    <mergeCell ref="B2:N2"/>
    <mergeCell ref="C7:E7"/>
    <mergeCell ref="F7:H7"/>
    <mergeCell ref="L7:N7"/>
    <mergeCell ref="I7:K7"/>
    <mergeCell ref="C4:K4"/>
    <mergeCell ref="C5:E5"/>
    <mergeCell ref="C6:E6"/>
    <mergeCell ref="L4:N4"/>
    <mergeCell ref="F6:H6"/>
    <mergeCell ref="L5:N5"/>
    <mergeCell ref="L6:N6"/>
    <mergeCell ref="F5:H5"/>
    <mergeCell ref="I5:K5"/>
    <mergeCell ref="I6:K6"/>
  </mergeCells>
  <printOptions horizontalCentered="1"/>
  <pageMargins left="0.5118110236220472" right="0.31496062992125984" top="0.6692913385826772" bottom="0.5511811023622047" header="0.2755905511811024" footer="1.4173228346456694"/>
  <pageSetup firstPageNumber="10" useFirstPageNumber="1" horizontalDpi="600" verticalDpi="600" orientation="landscape" paperSize="9" scale="72" r:id="rId1"/>
  <headerFooter scaleWithDoc="0" alignWithMargins="0">
    <oddHeader>&amp;R&amp;14Таблица 2</oddHeader>
    <oddFooter>&amp;R&amp;12Страница &amp;P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Y62"/>
  <sheetViews>
    <sheetView zoomScaleSheetLayoutView="100" zoomScalePageLayoutView="0" workbookViewId="0" topLeftCell="A3">
      <selection activeCell="V18" sqref="V18"/>
    </sheetView>
  </sheetViews>
  <sheetFormatPr defaultColWidth="8.875" defaultRowHeight="12.75"/>
  <cols>
    <col min="1" max="1" width="26.25390625" style="261" customWidth="1"/>
    <col min="2" max="3" width="10.125" style="262" customWidth="1"/>
    <col min="4" max="4" width="5.125" style="262" customWidth="1"/>
    <col min="5" max="6" width="10.25390625" style="262" customWidth="1"/>
    <col min="7" max="7" width="6.00390625" style="262" customWidth="1"/>
    <col min="8" max="9" width="10.25390625" style="262" customWidth="1"/>
    <col min="10" max="10" width="5.625" style="262" customWidth="1"/>
    <col min="11" max="11" width="8.625" style="262" customWidth="1"/>
    <col min="12" max="12" width="7.00390625" style="262" customWidth="1"/>
    <col min="13" max="13" width="10.125" style="262" customWidth="1"/>
    <col min="14" max="14" width="8.625" style="262" customWidth="1"/>
    <col min="15" max="15" width="8.375" style="262" customWidth="1"/>
    <col min="16" max="16" width="7.75390625" style="262" customWidth="1"/>
    <col min="17" max="17" width="9.125" style="262" customWidth="1"/>
    <col min="18" max="18" width="8.875" style="262" customWidth="1"/>
    <col min="19" max="19" width="8.125" style="262" customWidth="1"/>
    <col min="20" max="20" width="8.75390625" style="261" customWidth="1"/>
    <col min="21" max="21" width="9.00390625" style="261" customWidth="1"/>
    <col min="22" max="22" width="17.75390625" style="261" customWidth="1"/>
    <col min="23" max="16384" width="8.875" style="261" customWidth="1"/>
  </cols>
  <sheetData>
    <row r="4" ht="12.75">
      <c r="E4" s="261"/>
    </row>
    <row r="5" spans="1:22" s="267" customFormat="1" ht="15" customHeight="1">
      <c r="A5" s="263"/>
      <c r="B5" s="264" t="s">
        <v>339</v>
      </c>
      <c r="C5" s="264"/>
      <c r="D5" s="264"/>
      <c r="E5" s="264"/>
      <c r="F5" s="264"/>
      <c r="G5" s="264"/>
      <c r="H5" s="264"/>
      <c r="I5" s="264"/>
      <c r="J5" s="265"/>
      <c r="K5" s="383"/>
      <c r="L5" s="384"/>
      <c r="M5" s="384"/>
      <c r="N5" s="384"/>
      <c r="O5" s="384"/>
      <c r="P5" s="384"/>
      <c r="Q5" s="384"/>
      <c r="R5" s="384"/>
      <c r="S5" s="384"/>
      <c r="T5" s="384"/>
      <c r="U5" s="385"/>
      <c r="V5" s="266"/>
    </row>
    <row r="6" spans="1:22" s="271" customFormat="1" ht="15" customHeight="1">
      <c r="A6" s="268"/>
      <c r="B6" s="269"/>
      <c r="C6" s="269"/>
      <c r="D6" s="269"/>
      <c r="E6" s="269"/>
      <c r="F6" s="269"/>
      <c r="G6" s="269"/>
      <c r="H6" s="269"/>
      <c r="I6" s="269"/>
      <c r="J6" s="270"/>
      <c r="K6" s="386"/>
      <c r="L6" s="387"/>
      <c r="M6" s="387"/>
      <c r="N6" s="387"/>
      <c r="O6" s="387"/>
      <c r="P6" s="387"/>
      <c r="Q6" s="387"/>
      <c r="R6" s="387"/>
      <c r="S6" s="387"/>
      <c r="T6" s="387"/>
      <c r="U6" s="388"/>
      <c r="V6" s="266"/>
    </row>
    <row r="7" spans="1:21" s="267" customFormat="1" ht="15" customHeight="1">
      <c r="A7" s="389" t="s">
        <v>160</v>
      </c>
      <c r="B7" s="394" t="s">
        <v>196</v>
      </c>
      <c r="C7" s="395"/>
      <c r="D7" s="395"/>
      <c r="E7" s="395"/>
      <c r="F7" s="395"/>
      <c r="G7" s="395"/>
      <c r="H7" s="395"/>
      <c r="I7" s="395"/>
      <c r="J7" s="396"/>
      <c r="K7" s="400" t="s">
        <v>242</v>
      </c>
      <c r="L7" s="401"/>
      <c r="M7" s="401"/>
      <c r="N7" s="401"/>
      <c r="O7" s="401"/>
      <c r="P7" s="401"/>
      <c r="Q7" s="401"/>
      <c r="R7" s="401"/>
      <c r="S7" s="401"/>
      <c r="T7" s="401"/>
      <c r="U7" s="402"/>
    </row>
    <row r="8" spans="1:21" s="267" customFormat="1" ht="15" customHeight="1">
      <c r="A8" s="389"/>
      <c r="B8" s="397"/>
      <c r="C8" s="398"/>
      <c r="D8" s="398"/>
      <c r="E8" s="398"/>
      <c r="F8" s="398"/>
      <c r="G8" s="398"/>
      <c r="H8" s="398"/>
      <c r="I8" s="398"/>
      <c r="J8" s="399"/>
      <c r="K8" s="403"/>
      <c r="L8" s="404"/>
      <c r="M8" s="404"/>
      <c r="N8" s="404"/>
      <c r="O8" s="404"/>
      <c r="P8" s="404"/>
      <c r="Q8" s="404"/>
      <c r="R8" s="404"/>
      <c r="S8" s="404"/>
      <c r="T8" s="404"/>
      <c r="U8" s="405"/>
    </row>
    <row r="9" spans="1:21" s="267" customFormat="1" ht="15" customHeight="1">
      <c r="A9" s="389"/>
      <c r="B9" s="391" t="s">
        <v>177</v>
      </c>
      <c r="C9" s="392"/>
      <c r="D9" s="393"/>
      <c r="E9" s="391" t="s">
        <v>197</v>
      </c>
      <c r="F9" s="392"/>
      <c r="G9" s="393"/>
      <c r="H9" s="391" t="s">
        <v>147</v>
      </c>
      <c r="I9" s="392"/>
      <c r="J9" s="393"/>
      <c r="K9" s="412">
        <v>2016</v>
      </c>
      <c r="L9" s="413"/>
      <c r="M9" s="413"/>
      <c r="N9" s="413"/>
      <c r="O9" s="414"/>
      <c r="P9" s="412">
        <v>2017</v>
      </c>
      <c r="Q9" s="413"/>
      <c r="R9" s="413"/>
      <c r="S9" s="413"/>
      <c r="T9" s="414"/>
      <c r="U9" s="406" t="s">
        <v>141</v>
      </c>
    </row>
    <row r="10" spans="1:21" s="267" customFormat="1" ht="15" customHeight="1">
      <c r="A10" s="389"/>
      <c r="B10" s="394"/>
      <c r="C10" s="395"/>
      <c r="D10" s="396"/>
      <c r="E10" s="394"/>
      <c r="F10" s="395"/>
      <c r="G10" s="396"/>
      <c r="H10" s="394"/>
      <c r="I10" s="395"/>
      <c r="J10" s="396"/>
      <c r="K10" s="415"/>
      <c r="L10" s="416"/>
      <c r="M10" s="416"/>
      <c r="N10" s="416"/>
      <c r="O10" s="417"/>
      <c r="P10" s="415"/>
      <c r="Q10" s="416"/>
      <c r="R10" s="416"/>
      <c r="S10" s="416"/>
      <c r="T10" s="417"/>
      <c r="U10" s="407"/>
    </row>
    <row r="11" spans="1:21" s="267" customFormat="1" ht="15" customHeight="1">
      <c r="A11" s="389"/>
      <c r="B11" s="394"/>
      <c r="C11" s="395"/>
      <c r="D11" s="396"/>
      <c r="E11" s="394"/>
      <c r="F11" s="395"/>
      <c r="G11" s="396"/>
      <c r="H11" s="394"/>
      <c r="I11" s="395"/>
      <c r="J11" s="396"/>
      <c r="K11" s="418"/>
      <c r="L11" s="419"/>
      <c r="M11" s="419"/>
      <c r="N11" s="419"/>
      <c r="O11" s="420"/>
      <c r="P11" s="418"/>
      <c r="Q11" s="419"/>
      <c r="R11" s="419"/>
      <c r="S11" s="419"/>
      <c r="T11" s="420"/>
      <c r="U11" s="407"/>
    </row>
    <row r="12" spans="1:21" s="267" customFormat="1" ht="94.5" customHeight="1">
      <c r="A12" s="390"/>
      <c r="B12" s="397"/>
      <c r="C12" s="398"/>
      <c r="D12" s="399"/>
      <c r="E12" s="397"/>
      <c r="F12" s="398"/>
      <c r="G12" s="399"/>
      <c r="H12" s="397"/>
      <c r="I12" s="398"/>
      <c r="J12" s="399"/>
      <c r="K12" s="272" t="s">
        <v>180</v>
      </c>
      <c r="L12" s="273" t="s">
        <v>333</v>
      </c>
      <c r="M12" s="274" t="s">
        <v>334</v>
      </c>
      <c r="N12" s="275" t="s">
        <v>335</v>
      </c>
      <c r="O12" s="276" t="s">
        <v>336</v>
      </c>
      <c r="P12" s="272" t="s">
        <v>180</v>
      </c>
      <c r="Q12" s="273" t="s">
        <v>333</v>
      </c>
      <c r="R12" s="274" t="s">
        <v>334</v>
      </c>
      <c r="S12" s="275" t="s">
        <v>335</v>
      </c>
      <c r="T12" s="277" t="s">
        <v>147</v>
      </c>
      <c r="U12" s="407"/>
    </row>
    <row r="13" spans="1:21" s="267" customFormat="1" ht="15" customHeight="1">
      <c r="A13" s="278"/>
      <c r="B13" s="279">
        <v>2016</v>
      </c>
      <c r="C13" s="279">
        <v>2017</v>
      </c>
      <c r="D13" s="280" t="s">
        <v>141</v>
      </c>
      <c r="E13" s="279">
        <v>2016</v>
      </c>
      <c r="F13" s="279">
        <v>2017</v>
      </c>
      <c r="G13" s="280" t="s">
        <v>141</v>
      </c>
      <c r="H13" s="279">
        <v>2016</v>
      </c>
      <c r="I13" s="279">
        <v>2017</v>
      </c>
      <c r="J13" s="280" t="s">
        <v>141</v>
      </c>
      <c r="K13" s="409"/>
      <c r="L13" s="410"/>
      <c r="M13" s="410"/>
      <c r="N13" s="410"/>
      <c r="O13" s="410"/>
      <c r="P13" s="410"/>
      <c r="Q13" s="410"/>
      <c r="R13" s="411"/>
      <c r="S13" s="281"/>
      <c r="T13" s="281"/>
      <c r="U13" s="408"/>
    </row>
    <row r="14" spans="1:21" s="271" customFormat="1" ht="15" customHeight="1">
      <c r="A14" s="282" t="s">
        <v>173</v>
      </c>
      <c r="B14" s="283">
        <f>B15+B28+B32</f>
        <v>9.85</v>
      </c>
      <c r="C14" s="283">
        <f>C15+C28+C32</f>
        <v>11.209999999999999</v>
      </c>
      <c r="D14" s="284">
        <f>(C14-B14)/B14*100</f>
        <v>13.807106598984767</v>
      </c>
      <c r="E14" s="283">
        <f>E15+E28+E32</f>
        <v>0</v>
      </c>
      <c r="F14" s="283">
        <f>F15+F28+F32</f>
        <v>0</v>
      </c>
      <c r="G14" s="284"/>
      <c r="H14" s="283">
        <f>H15+H28+H32</f>
        <v>9.85</v>
      </c>
      <c r="I14" s="283">
        <f>I15+I28+I32</f>
        <v>11.209999999999999</v>
      </c>
      <c r="J14" s="284">
        <f>(I14-H14)/H14*100</f>
        <v>13.807106598984767</v>
      </c>
      <c r="K14" s="283">
        <f>+K15+K28+K32</f>
        <v>69.62</v>
      </c>
      <c r="L14" s="283">
        <f>+L15+L28+L32</f>
        <v>2.2800000000000002</v>
      </c>
      <c r="M14" s="283">
        <f>+M15+M28+M32</f>
        <v>0.6199999999999999</v>
      </c>
      <c r="N14" s="283">
        <f>+N15+N28+N32</f>
        <v>0.018</v>
      </c>
      <c r="O14" s="283">
        <f>+O15+O28+O32</f>
        <v>72.53800000000001</v>
      </c>
      <c r="P14" s="283">
        <f>+P15+P28+P32</f>
        <v>79.65999999999998</v>
      </c>
      <c r="Q14" s="283">
        <f>+Q15+Q28+Q32</f>
        <v>2.2800000000000002</v>
      </c>
      <c r="R14" s="283">
        <f>+R15+R28+R32</f>
        <v>0.6199999999999999</v>
      </c>
      <c r="S14" s="283">
        <f>+S15+S28+S32</f>
        <v>0.03</v>
      </c>
      <c r="T14" s="283">
        <f>+T15+T28+T32</f>
        <v>82.58999999999999</v>
      </c>
      <c r="U14" s="284">
        <f>(T14-O14)*100/O14</f>
        <v>13.857564311119656</v>
      </c>
    </row>
    <row r="15" spans="1:21" s="271" customFormat="1" ht="15" customHeight="1">
      <c r="A15" s="285" t="s">
        <v>176</v>
      </c>
      <c r="B15" s="283">
        <f>SUM(B17:B27)</f>
        <v>0</v>
      </c>
      <c r="C15" s="283">
        <f>SUM(C17:C27)</f>
        <v>0</v>
      </c>
      <c r="D15" s="286"/>
      <c r="E15" s="283">
        <f>SUM(E17:E27)</f>
        <v>0</v>
      </c>
      <c r="F15" s="283">
        <f>SUM(F17:F27)</f>
        <v>0</v>
      </c>
      <c r="G15" s="286"/>
      <c r="H15" s="283">
        <f>SUM(H17:H27)</f>
        <v>0</v>
      </c>
      <c r="I15" s="283">
        <f>SUM(I17:I27)</f>
        <v>0</v>
      </c>
      <c r="J15" s="286"/>
      <c r="K15" s="283">
        <f>SUM(K17:K27)</f>
        <v>69.62</v>
      </c>
      <c r="L15" s="283">
        <f>SUM(L17:L27)</f>
        <v>2.2800000000000002</v>
      </c>
      <c r="M15" s="283">
        <f>SUM(M17:M27)</f>
        <v>0.6199999999999999</v>
      </c>
      <c r="N15" s="283">
        <f>SUM(N17:N27)</f>
        <v>0.018</v>
      </c>
      <c r="O15" s="283">
        <f>SUM(O17:O27)</f>
        <v>72.53800000000001</v>
      </c>
      <c r="P15" s="283">
        <f>SUM(P17:P27)</f>
        <v>79.65999999999998</v>
      </c>
      <c r="Q15" s="283">
        <f>SUM(Q17:Q27)</f>
        <v>2.2800000000000002</v>
      </c>
      <c r="R15" s="283">
        <f>SUM(R17:R27)</f>
        <v>0.6199999999999999</v>
      </c>
      <c r="S15" s="283">
        <f>SUM(S17:S27)</f>
        <v>0.03</v>
      </c>
      <c r="T15" s="283">
        <f>SUM(T17:T27)</f>
        <v>82.58999999999999</v>
      </c>
      <c r="U15" s="284">
        <f aca="true" t="shared" si="0" ref="U15:U27">(T15-O15)*100/O15</f>
        <v>13.857564311119656</v>
      </c>
    </row>
    <row r="16" spans="1:21" s="271" customFormat="1" ht="29.25">
      <c r="A16" s="332" t="s">
        <v>348</v>
      </c>
      <c r="B16" s="283"/>
      <c r="C16" s="283"/>
      <c r="D16" s="286"/>
      <c r="E16" s="283"/>
      <c r="F16" s="283"/>
      <c r="G16" s="286"/>
      <c r="H16" s="283"/>
      <c r="I16" s="283"/>
      <c r="J16" s="286"/>
      <c r="K16" s="283"/>
      <c r="L16" s="283"/>
      <c r="M16" s="283"/>
      <c r="N16" s="283"/>
      <c r="O16" s="283"/>
      <c r="P16" s="333">
        <v>0.0346</v>
      </c>
      <c r="Q16" s="283"/>
      <c r="R16" s="283"/>
      <c r="S16" s="283"/>
      <c r="T16" s="333">
        <v>0.0346</v>
      </c>
      <c r="U16" s="284"/>
    </row>
    <row r="17" spans="1:21" s="271" customFormat="1" ht="28.5" customHeight="1">
      <c r="A17" s="317" t="s">
        <v>243</v>
      </c>
      <c r="B17" s="287"/>
      <c r="C17" s="287"/>
      <c r="D17" s="286"/>
      <c r="E17" s="287"/>
      <c r="F17" s="287"/>
      <c r="G17" s="286"/>
      <c r="H17" s="287"/>
      <c r="I17" s="287"/>
      <c r="J17" s="286"/>
      <c r="K17" s="287">
        <v>29.1</v>
      </c>
      <c r="L17" s="287"/>
      <c r="M17" s="287"/>
      <c r="N17" s="287"/>
      <c r="O17" s="287">
        <f>SUM(K17:N17)</f>
        <v>29.1</v>
      </c>
      <c r="P17" s="287">
        <v>29.5</v>
      </c>
      <c r="Q17" s="287"/>
      <c r="R17" s="287"/>
      <c r="S17" s="287"/>
      <c r="T17" s="287">
        <f>SUM(P17:S17)</f>
        <v>29.5</v>
      </c>
      <c r="U17" s="284">
        <f t="shared" si="0"/>
        <v>1.3745704467353903</v>
      </c>
    </row>
    <row r="18" spans="1:21" s="271" customFormat="1" ht="15" customHeight="1">
      <c r="A18" s="288" t="s">
        <v>244</v>
      </c>
      <c r="B18" s="287"/>
      <c r="C18" s="287"/>
      <c r="D18" s="286"/>
      <c r="E18" s="287"/>
      <c r="F18" s="287"/>
      <c r="G18" s="286"/>
      <c r="H18" s="287"/>
      <c r="I18" s="287"/>
      <c r="J18" s="286"/>
      <c r="K18" s="287">
        <v>33.5</v>
      </c>
      <c r="L18" s="287"/>
      <c r="M18" s="287"/>
      <c r="N18" s="287"/>
      <c r="O18" s="287">
        <f aca="true" t="shared" si="1" ref="O18:O27">SUM(K18:N18)</f>
        <v>33.5</v>
      </c>
      <c r="P18" s="287">
        <v>42.6</v>
      </c>
      <c r="Q18" s="287"/>
      <c r="R18" s="287"/>
      <c r="S18" s="287"/>
      <c r="T18" s="287">
        <f aca="true" t="shared" si="2" ref="T18:T27">SUM(P18:S18)</f>
        <v>42.6</v>
      </c>
      <c r="U18" s="284">
        <f t="shared" si="0"/>
        <v>27.164179104477615</v>
      </c>
    </row>
    <row r="19" spans="1:21" s="271" customFormat="1" ht="15" customHeight="1">
      <c r="A19" s="288" t="s">
        <v>245</v>
      </c>
      <c r="B19" s="287"/>
      <c r="C19" s="287"/>
      <c r="D19" s="286"/>
      <c r="E19" s="287"/>
      <c r="F19" s="287"/>
      <c r="G19" s="286"/>
      <c r="H19" s="287"/>
      <c r="I19" s="287"/>
      <c r="J19" s="286"/>
      <c r="K19" s="287">
        <v>5.8</v>
      </c>
      <c r="L19" s="287"/>
      <c r="M19" s="287"/>
      <c r="N19" s="287"/>
      <c r="O19" s="287">
        <f t="shared" si="1"/>
        <v>5.8</v>
      </c>
      <c r="P19" s="287">
        <v>6.1</v>
      </c>
      <c r="Q19" s="287"/>
      <c r="R19" s="287"/>
      <c r="S19" s="287"/>
      <c r="T19" s="287">
        <f t="shared" si="2"/>
        <v>6.1</v>
      </c>
      <c r="U19" s="284">
        <f t="shared" si="0"/>
        <v>5.172413793103446</v>
      </c>
    </row>
    <row r="20" spans="1:21" s="271" customFormat="1" ht="15" customHeight="1">
      <c r="A20" s="288" t="s">
        <v>246</v>
      </c>
      <c r="B20" s="287"/>
      <c r="C20" s="287"/>
      <c r="D20" s="286"/>
      <c r="E20" s="287"/>
      <c r="F20" s="287"/>
      <c r="G20" s="286"/>
      <c r="H20" s="287"/>
      <c r="I20" s="287"/>
      <c r="J20" s="286"/>
      <c r="K20" s="287">
        <v>1.22</v>
      </c>
      <c r="L20" s="287"/>
      <c r="M20" s="287"/>
      <c r="N20" s="287"/>
      <c r="O20" s="287">
        <f t="shared" si="1"/>
        <v>1.22</v>
      </c>
      <c r="P20" s="287">
        <v>1.46</v>
      </c>
      <c r="Q20" s="287"/>
      <c r="R20" s="287"/>
      <c r="S20" s="287"/>
      <c r="T20" s="287">
        <f t="shared" si="2"/>
        <v>1.46</v>
      </c>
      <c r="U20" s="284">
        <f t="shared" si="0"/>
        <v>19.672131147540984</v>
      </c>
    </row>
    <row r="21" spans="1:21" s="271" customFormat="1" ht="15" customHeight="1" hidden="1">
      <c r="A21" s="288" t="s">
        <v>247</v>
      </c>
      <c r="B21" s="287"/>
      <c r="C21" s="287"/>
      <c r="D21" s="286"/>
      <c r="E21" s="287"/>
      <c r="F21" s="287"/>
      <c r="G21" s="286"/>
      <c r="H21" s="287"/>
      <c r="I21" s="287"/>
      <c r="J21" s="286"/>
      <c r="K21" s="287"/>
      <c r="L21" s="287"/>
      <c r="M21" s="287"/>
      <c r="N21" s="287"/>
      <c r="O21" s="287">
        <f t="shared" si="1"/>
        <v>0</v>
      </c>
      <c r="P21" s="287"/>
      <c r="Q21" s="287"/>
      <c r="R21" s="287"/>
      <c r="S21" s="287"/>
      <c r="T21" s="287">
        <f t="shared" si="2"/>
        <v>0</v>
      </c>
      <c r="U21" s="284" t="e">
        <f t="shared" si="0"/>
        <v>#DIV/0!</v>
      </c>
    </row>
    <row r="22" spans="1:21" s="271" customFormat="1" ht="15" customHeight="1" hidden="1">
      <c r="A22" s="289" t="s">
        <v>341</v>
      </c>
      <c r="B22" s="287"/>
      <c r="C22" s="287"/>
      <c r="D22" s="286"/>
      <c r="E22" s="287"/>
      <c r="F22" s="287"/>
      <c r="G22" s="286"/>
      <c r="H22" s="287"/>
      <c r="I22" s="287"/>
      <c r="J22" s="286"/>
      <c r="K22" s="287"/>
      <c r="L22" s="287"/>
      <c r="M22" s="287"/>
      <c r="N22" s="287"/>
      <c r="O22" s="287">
        <f t="shared" si="1"/>
        <v>0</v>
      </c>
      <c r="P22" s="287"/>
      <c r="Q22" s="287"/>
      <c r="R22" s="287"/>
      <c r="S22" s="287"/>
      <c r="T22" s="287">
        <f t="shared" si="2"/>
        <v>0</v>
      </c>
      <c r="U22" s="284" t="e">
        <f t="shared" si="0"/>
        <v>#DIV/0!</v>
      </c>
    </row>
    <row r="23" spans="1:22" s="271" customFormat="1" ht="15" customHeight="1" hidden="1">
      <c r="A23" s="288" t="s">
        <v>270</v>
      </c>
      <c r="B23" s="287"/>
      <c r="C23" s="287"/>
      <c r="D23" s="286"/>
      <c r="E23" s="287"/>
      <c r="F23" s="287"/>
      <c r="G23" s="286"/>
      <c r="H23" s="287"/>
      <c r="I23" s="287"/>
      <c r="J23" s="286"/>
      <c r="K23" s="287"/>
      <c r="L23" s="287"/>
      <c r="M23" s="287"/>
      <c r="N23" s="287"/>
      <c r="O23" s="287">
        <f t="shared" si="1"/>
        <v>0</v>
      </c>
      <c r="P23" s="287"/>
      <c r="Q23" s="287"/>
      <c r="R23" s="287"/>
      <c r="S23" s="287"/>
      <c r="T23" s="287">
        <f t="shared" si="2"/>
        <v>0</v>
      </c>
      <c r="U23" s="284" t="e">
        <f t="shared" si="0"/>
        <v>#DIV/0!</v>
      </c>
      <c r="V23" s="271" t="s">
        <v>311</v>
      </c>
    </row>
    <row r="24" spans="1:21" s="271" customFormat="1" ht="15" customHeight="1">
      <c r="A24" s="288" t="s">
        <v>329</v>
      </c>
      <c r="B24" s="287"/>
      <c r="C24" s="287"/>
      <c r="D24" s="286"/>
      <c r="E24" s="287"/>
      <c r="F24" s="287"/>
      <c r="G24" s="286"/>
      <c r="H24" s="287"/>
      <c r="I24" s="287"/>
      <c r="J24" s="286"/>
      <c r="K24" s="287"/>
      <c r="L24" s="287">
        <v>1.1</v>
      </c>
      <c r="M24" s="287">
        <v>0.29</v>
      </c>
      <c r="N24" s="287"/>
      <c r="O24" s="287">
        <f t="shared" si="1"/>
        <v>1.3900000000000001</v>
      </c>
      <c r="P24" s="287"/>
      <c r="Q24" s="287">
        <v>1.1</v>
      </c>
      <c r="R24" s="287">
        <v>0.29</v>
      </c>
      <c r="S24" s="287"/>
      <c r="T24" s="287">
        <f t="shared" si="2"/>
        <v>1.3900000000000001</v>
      </c>
      <c r="U24" s="284">
        <f t="shared" si="0"/>
        <v>0</v>
      </c>
    </row>
    <row r="25" spans="1:25" s="271" customFormat="1" ht="15" customHeight="1">
      <c r="A25" s="288" t="s">
        <v>330</v>
      </c>
      <c r="B25" s="287"/>
      <c r="C25" s="287"/>
      <c r="D25" s="286"/>
      <c r="E25" s="287"/>
      <c r="F25" s="287"/>
      <c r="G25" s="286"/>
      <c r="H25" s="287"/>
      <c r="I25" s="287"/>
      <c r="J25" s="286"/>
      <c r="K25" s="287"/>
      <c r="L25" s="287">
        <v>0.26</v>
      </c>
      <c r="M25" s="287">
        <v>0.15</v>
      </c>
      <c r="N25" s="287">
        <v>0.018</v>
      </c>
      <c r="O25" s="287">
        <f t="shared" si="1"/>
        <v>0.42800000000000005</v>
      </c>
      <c r="P25" s="287"/>
      <c r="Q25" s="287">
        <v>0.26</v>
      </c>
      <c r="R25" s="287">
        <v>0.15</v>
      </c>
      <c r="S25" s="287">
        <v>0.03</v>
      </c>
      <c r="T25" s="287">
        <f t="shared" si="2"/>
        <v>0.44000000000000006</v>
      </c>
      <c r="U25" s="284">
        <f t="shared" si="0"/>
        <v>2.8037383177570114</v>
      </c>
      <c r="V25" s="290"/>
      <c r="W25" s="290"/>
      <c r="X25" s="290"/>
      <c r="Y25" s="290"/>
    </row>
    <row r="26" spans="1:25" s="271" customFormat="1" ht="15" customHeight="1">
      <c r="A26" s="288" t="s">
        <v>331</v>
      </c>
      <c r="B26" s="287"/>
      <c r="C26" s="287"/>
      <c r="D26" s="286"/>
      <c r="E26" s="287"/>
      <c r="F26" s="287"/>
      <c r="G26" s="286"/>
      <c r="H26" s="287"/>
      <c r="I26" s="287"/>
      <c r="J26" s="286"/>
      <c r="K26" s="287"/>
      <c r="L26" s="287">
        <v>0.57</v>
      </c>
      <c r="M26" s="287">
        <v>0.1</v>
      </c>
      <c r="N26" s="287"/>
      <c r="O26" s="287">
        <f t="shared" si="1"/>
        <v>0.6699999999999999</v>
      </c>
      <c r="P26" s="287"/>
      <c r="Q26" s="287">
        <v>0.57</v>
      </c>
      <c r="R26" s="287">
        <v>0.1</v>
      </c>
      <c r="S26" s="287"/>
      <c r="T26" s="287">
        <f t="shared" si="2"/>
        <v>0.6699999999999999</v>
      </c>
      <c r="U26" s="284">
        <f t="shared" si="0"/>
        <v>0</v>
      </c>
      <c r="V26" s="291"/>
      <c r="W26" s="290"/>
      <c r="X26" s="290"/>
      <c r="Y26" s="290"/>
    </row>
    <row r="27" spans="1:25" s="271" customFormat="1" ht="15" customHeight="1">
      <c r="A27" s="288" t="s">
        <v>332</v>
      </c>
      <c r="B27" s="287"/>
      <c r="C27" s="287"/>
      <c r="D27" s="286"/>
      <c r="E27" s="287"/>
      <c r="F27" s="287"/>
      <c r="G27" s="286"/>
      <c r="H27" s="287"/>
      <c r="I27" s="287"/>
      <c r="J27" s="286"/>
      <c r="K27" s="287"/>
      <c r="L27" s="287">
        <v>0.35</v>
      </c>
      <c r="M27" s="287">
        <v>0.08</v>
      </c>
      <c r="N27" s="287"/>
      <c r="O27" s="287">
        <f t="shared" si="1"/>
        <v>0.43</v>
      </c>
      <c r="P27" s="287"/>
      <c r="Q27" s="287">
        <v>0.35</v>
      </c>
      <c r="R27" s="287">
        <v>0.08</v>
      </c>
      <c r="S27" s="287"/>
      <c r="T27" s="287">
        <f t="shared" si="2"/>
        <v>0.43</v>
      </c>
      <c r="U27" s="284">
        <f t="shared" si="0"/>
        <v>0</v>
      </c>
      <c r="V27" s="291"/>
      <c r="W27" s="290"/>
      <c r="X27" s="290"/>
      <c r="Y27" s="290"/>
    </row>
    <row r="28" spans="1:25" s="271" customFormat="1" ht="15" customHeight="1">
      <c r="A28" s="285" t="s">
        <v>241</v>
      </c>
      <c r="B28" s="283">
        <f>SUM(B29:B31)</f>
        <v>8.75</v>
      </c>
      <c r="C28" s="283">
        <f>SUM(C29:C31)</f>
        <v>10.11</v>
      </c>
      <c r="D28" s="292">
        <f aca="true" t="shared" si="3" ref="D28:D33">(C28-B28)/B28*100</f>
        <v>15.542857142857136</v>
      </c>
      <c r="E28" s="283"/>
      <c r="F28" s="283"/>
      <c r="G28" s="286"/>
      <c r="H28" s="283">
        <f>SUM(H29:H31)</f>
        <v>8.75</v>
      </c>
      <c r="I28" s="283">
        <f>SUM(I29:I31)</f>
        <v>10.11</v>
      </c>
      <c r="J28" s="292">
        <f>(I28-H28)/H28*100</f>
        <v>15.542857142857136</v>
      </c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84"/>
      <c r="V28" s="294"/>
      <c r="W28" s="295"/>
      <c r="X28" s="296"/>
      <c r="Y28" s="297"/>
    </row>
    <row r="29" spans="1:25" s="267" customFormat="1" ht="15" customHeight="1">
      <c r="A29" s="278" t="s">
        <v>319</v>
      </c>
      <c r="B29" s="287">
        <v>7.15</v>
      </c>
      <c r="C29" s="287">
        <v>8.51</v>
      </c>
      <c r="D29" s="292">
        <f t="shared" si="3"/>
        <v>19.020979020979013</v>
      </c>
      <c r="E29" s="298"/>
      <c r="F29" s="298"/>
      <c r="G29" s="286"/>
      <c r="H29" s="287">
        <f>B29+E29</f>
        <v>7.15</v>
      </c>
      <c r="I29" s="287">
        <f>C29+F29</f>
        <v>8.51</v>
      </c>
      <c r="J29" s="292">
        <f>(I29-H29)/H29*100</f>
        <v>19.020979020979013</v>
      </c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4"/>
      <c r="V29" s="294"/>
      <c r="W29" s="295"/>
      <c r="X29" s="296"/>
      <c r="Y29" s="297"/>
    </row>
    <row r="30" spans="1:25" s="267" customFormat="1" ht="15" customHeight="1">
      <c r="A30" s="278" t="s">
        <v>184</v>
      </c>
      <c r="B30" s="287">
        <v>1.6</v>
      </c>
      <c r="C30" s="287">
        <v>1.6</v>
      </c>
      <c r="D30" s="292">
        <f t="shared" si="3"/>
        <v>0</v>
      </c>
      <c r="E30" s="287"/>
      <c r="F30" s="287"/>
      <c r="G30" s="286"/>
      <c r="H30" s="287">
        <f>B30+E30</f>
        <v>1.6</v>
      </c>
      <c r="I30" s="287">
        <f>C30+F30</f>
        <v>1.6</v>
      </c>
      <c r="J30" s="292">
        <f>(I30-H30)/H30*100</f>
        <v>0</v>
      </c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  <c r="V30" s="294"/>
      <c r="W30" s="299"/>
      <c r="X30" s="300"/>
      <c r="Y30" s="297"/>
    </row>
    <row r="31" spans="1:25" s="267" customFormat="1" ht="15" customHeight="1" hidden="1">
      <c r="A31" s="278"/>
      <c r="B31" s="287"/>
      <c r="C31" s="287"/>
      <c r="D31" s="292"/>
      <c r="E31" s="287"/>
      <c r="F31" s="287"/>
      <c r="G31" s="286"/>
      <c r="H31" s="287"/>
      <c r="I31" s="287"/>
      <c r="J31" s="292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4"/>
      <c r="V31" s="294"/>
      <c r="W31" s="299"/>
      <c r="X31" s="300"/>
      <c r="Y31" s="297"/>
    </row>
    <row r="32" spans="1:25" s="271" customFormat="1" ht="15" customHeight="1">
      <c r="A32" s="285" t="s">
        <v>149</v>
      </c>
      <c r="B32" s="301">
        <f>SUM(B33:B33)</f>
        <v>1.1</v>
      </c>
      <c r="C32" s="301">
        <f>SUM(C33:C33)</f>
        <v>1.1</v>
      </c>
      <c r="D32" s="292">
        <f t="shared" si="3"/>
        <v>0</v>
      </c>
      <c r="E32" s="283">
        <f>SUM(E33:E33)</f>
        <v>0</v>
      </c>
      <c r="F32" s="283">
        <f>SUM(F33:F33)</f>
        <v>0</v>
      </c>
      <c r="G32" s="292"/>
      <c r="H32" s="301">
        <f>B32+E32</f>
        <v>1.1</v>
      </c>
      <c r="I32" s="301">
        <f>C32+F32</f>
        <v>1.1</v>
      </c>
      <c r="J32" s="292">
        <f>(I32-H32)/H32*100</f>
        <v>0</v>
      </c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4"/>
      <c r="V32" s="302"/>
      <c r="W32" s="299"/>
      <c r="X32" s="303"/>
      <c r="Y32" s="297"/>
    </row>
    <row r="33" spans="1:25" s="267" customFormat="1" ht="15" customHeight="1">
      <c r="A33" s="278" t="s">
        <v>233</v>
      </c>
      <c r="B33" s="287">
        <v>1.1</v>
      </c>
      <c r="C33" s="287">
        <v>1.1</v>
      </c>
      <c r="D33" s="292">
        <f t="shared" si="3"/>
        <v>0</v>
      </c>
      <c r="E33" s="287"/>
      <c r="F33" s="287"/>
      <c r="G33" s="292"/>
      <c r="H33" s="287">
        <f>B33+E33</f>
        <v>1.1</v>
      </c>
      <c r="I33" s="287">
        <f>C33+F33</f>
        <v>1.1</v>
      </c>
      <c r="J33" s="292">
        <f>(I33-H33)/H33*100</f>
        <v>0</v>
      </c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4"/>
      <c r="V33" s="294"/>
      <c r="W33" s="299"/>
      <c r="X33" s="303"/>
      <c r="Y33" s="297"/>
    </row>
    <row r="34" spans="1:25" s="271" customFormat="1" ht="15" customHeight="1">
      <c r="A34" s="304" t="s">
        <v>202</v>
      </c>
      <c r="B34" s="301">
        <f>SUM(B35)</f>
        <v>0.2</v>
      </c>
      <c r="C34" s="301">
        <f>SUM(C35)</f>
        <v>0.2</v>
      </c>
      <c r="D34" s="286">
        <f>(C34-B34)/B34*100</f>
        <v>0</v>
      </c>
      <c r="E34" s="301">
        <f>SUM(E35)</f>
        <v>0.05</v>
      </c>
      <c r="F34" s="301">
        <f>SUM(F35)</f>
        <v>0.05</v>
      </c>
      <c r="G34" s="292">
        <f>(F34-E34)/E34*100</f>
        <v>0</v>
      </c>
      <c r="H34" s="301">
        <f>SUM(H35)</f>
        <v>0.25</v>
      </c>
      <c r="I34" s="301">
        <f>SUM(I35)</f>
        <v>0.25</v>
      </c>
      <c r="J34" s="292">
        <f>(I34-H34)/H34*100</f>
        <v>0</v>
      </c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4"/>
      <c r="V34" s="294"/>
      <c r="W34" s="299"/>
      <c r="X34" s="303"/>
      <c r="Y34" s="297"/>
    </row>
    <row r="35" spans="1:25" ht="15" customHeight="1">
      <c r="A35" s="304" t="s">
        <v>199</v>
      </c>
      <c r="B35" s="287">
        <f>SUM(B36)</f>
        <v>0.2</v>
      </c>
      <c r="C35" s="287">
        <f>SUM(C36)</f>
        <v>0.2</v>
      </c>
      <c r="D35" s="292">
        <f>(C35-B35)/B35*100</f>
        <v>0</v>
      </c>
      <c r="E35" s="305">
        <f>SUM(E36)</f>
        <v>0.05</v>
      </c>
      <c r="F35" s="305">
        <f>SUM(F36)</f>
        <v>0.05</v>
      </c>
      <c r="G35" s="292">
        <f>(F35-E35)/E35*100</f>
        <v>0</v>
      </c>
      <c r="H35" s="301">
        <f>B35+E35</f>
        <v>0.25</v>
      </c>
      <c r="I35" s="301">
        <f>C35+F35</f>
        <v>0.25</v>
      </c>
      <c r="J35" s="292">
        <f>(I35-H35)/H35*100</f>
        <v>0</v>
      </c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4"/>
      <c r="V35" s="294"/>
      <c r="W35" s="299"/>
      <c r="X35" s="303"/>
      <c r="Y35" s="297"/>
    </row>
    <row r="36" spans="1:25" ht="15" customHeight="1">
      <c r="A36" s="306" t="s">
        <v>168</v>
      </c>
      <c r="B36" s="287">
        <v>0.2</v>
      </c>
      <c r="C36" s="287">
        <v>0.2</v>
      </c>
      <c r="D36" s="292">
        <f>(C36-B36)/B36*100</f>
        <v>0</v>
      </c>
      <c r="E36" s="287">
        <v>0.05</v>
      </c>
      <c r="F36" s="287">
        <v>0.05</v>
      </c>
      <c r="G36" s="292">
        <f>(F36-E36)/E36*100</f>
        <v>0</v>
      </c>
      <c r="H36" s="287">
        <f>B36+E36</f>
        <v>0.25</v>
      </c>
      <c r="I36" s="287">
        <f>C36+F36</f>
        <v>0.25</v>
      </c>
      <c r="J36" s="292">
        <f>(I36-H36)/H36*100</f>
        <v>0</v>
      </c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4"/>
      <c r="V36" s="294"/>
      <c r="W36" s="299"/>
      <c r="X36" s="303"/>
      <c r="Y36" s="297"/>
    </row>
    <row r="37" spans="1:23" ht="15" customHeight="1">
      <c r="A37" s="307"/>
      <c r="B37" s="308"/>
      <c r="C37" s="308"/>
      <c r="D37" s="309"/>
      <c r="E37" s="308"/>
      <c r="F37" s="308"/>
      <c r="G37" s="309"/>
      <c r="H37" s="310"/>
      <c r="I37" s="308"/>
      <c r="J37" s="309"/>
      <c r="K37" s="308"/>
      <c r="L37" s="308"/>
      <c r="M37" s="308"/>
      <c r="N37" s="308"/>
      <c r="O37" s="308"/>
      <c r="P37" s="308"/>
      <c r="Q37" s="308"/>
      <c r="R37" s="308"/>
      <c r="S37" s="311"/>
      <c r="T37" s="294"/>
      <c r="U37" s="299"/>
      <c r="V37" s="312"/>
      <c r="W37" s="297"/>
    </row>
    <row r="38" spans="19:23" ht="15" customHeight="1">
      <c r="S38" s="311"/>
      <c r="T38" s="294"/>
      <c r="U38" s="299"/>
      <c r="V38" s="313"/>
      <c r="W38" s="297"/>
    </row>
    <row r="39" spans="19:23" ht="15" customHeight="1">
      <c r="S39" s="311"/>
      <c r="T39" s="294"/>
      <c r="U39" s="299"/>
      <c r="V39" s="313"/>
      <c r="W39" s="297"/>
    </row>
    <row r="40" spans="19:23" ht="15" customHeight="1">
      <c r="S40" s="311"/>
      <c r="T40" s="314"/>
      <c r="U40" s="315"/>
      <c r="V40" s="315"/>
      <c r="W40" s="297"/>
    </row>
    <row r="41" spans="2:23" ht="15" customHeight="1">
      <c r="B41" s="316"/>
      <c r="S41" s="311"/>
      <c r="T41" s="294"/>
      <c r="U41" s="299"/>
      <c r="V41" s="313"/>
      <c r="W41" s="297"/>
    </row>
    <row r="42" spans="19:23" ht="15" customHeight="1">
      <c r="S42" s="311"/>
      <c r="T42" s="314"/>
      <c r="U42" s="315"/>
      <c r="V42" s="315"/>
      <c r="W42" s="297"/>
    </row>
    <row r="43" ht="15" customHeight="1">
      <c r="S43" s="311"/>
    </row>
    <row r="44" ht="15" customHeight="1">
      <c r="S44" s="311"/>
    </row>
    <row r="45" ht="15" customHeight="1">
      <c r="S45" s="311"/>
    </row>
    <row r="46" ht="15" customHeight="1">
      <c r="S46" s="311"/>
    </row>
    <row r="47" ht="15" customHeight="1">
      <c r="S47" s="311"/>
    </row>
    <row r="48" ht="15" customHeight="1">
      <c r="S48" s="311"/>
    </row>
    <row r="49" ht="15" customHeight="1">
      <c r="S49" s="311"/>
    </row>
    <row r="50" ht="15" customHeight="1">
      <c r="S50" s="311"/>
    </row>
    <row r="51" ht="15" customHeight="1">
      <c r="S51" s="311"/>
    </row>
    <row r="52" ht="15" customHeight="1">
      <c r="S52" s="311"/>
    </row>
    <row r="53" ht="15" customHeight="1">
      <c r="S53" s="311"/>
    </row>
    <row r="54" ht="15" customHeight="1">
      <c r="S54" s="311"/>
    </row>
    <row r="55" ht="15" customHeight="1">
      <c r="S55" s="311"/>
    </row>
    <row r="56" ht="15" customHeight="1">
      <c r="S56" s="311"/>
    </row>
    <row r="57" ht="15" customHeight="1">
      <c r="S57" s="311"/>
    </row>
    <row r="58" ht="15" customHeight="1">
      <c r="S58" s="311"/>
    </row>
    <row r="59" ht="15" customHeight="1">
      <c r="S59" s="311"/>
    </row>
    <row r="60" ht="15" customHeight="1">
      <c r="S60" s="311"/>
    </row>
    <row r="61" ht="15" customHeight="1">
      <c r="S61" s="311"/>
    </row>
    <row r="62" ht="15" customHeight="1">
      <c r="S62" s="311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11">
    <mergeCell ref="K5:U6"/>
    <mergeCell ref="A7:A12"/>
    <mergeCell ref="B9:D12"/>
    <mergeCell ref="E9:G12"/>
    <mergeCell ref="H9:J12"/>
    <mergeCell ref="K7:U8"/>
    <mergeCell ref="U9:U13"/>
    <mergeCell ref="B7:J8"/>
    <mergeCell ref="K13:R13"/>
    <mergeCell ref="K9:O11"/>
    <mergeCell ref="P9:T11"/>
  </mergeCells>
  <printOptions horizontalCentered="1" verticalCentered="1"/>
  <pageMargins left="0.5905511811023623" right="0.5905511811023623" top="0.31496062992125984" bottom="0.35433070866141736" header="0.4330708661417323" footer="0.4724409448818898"/>
  <pageSetup firstPageNumber="11" useFirstPageNumber="1" horizontalDpi="600" verticalDpi="600" orientation="landscape" paperSize="9" scale="82" r:id="rId1"/>
  <headerFooter scaleWithDoc="0" alignWithMargins="0">
    <oddHeader>&amp;R&amp;14Таблица 3</oddHeader>
    <oddFooter>&amp;RСтраница &amp;P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zoomScalePageLayoutView="0" workbookViewId="0" topLeftCell="A1">
      <selection activeCell="E35" sqref="E35"/>
    </sheetView>
  </sheetViews>
  <sheetFormatPr defaultColWidth="8.875" defaultRowHeight="12.75"/>
  <cols>
    <col min="1" max="1" width="37.625" style="237" customWidth="1"/>
    <col min="2" max="4" width="12.00390625" style="237" customWidth="1"/>
    <col min="5" max="7" width="11.25390625" style="237" customWidth="1"/>
    <col min="8" max="16384" width="8.875" style="237" customWidth="1"/>
  </cols>
  <sheetData>
    <row r="1" spans="1:7" ht="12.75">
      <c r="A1" s="421" t="s">
        <v>315</v>
      </c>
      <c r="B1" s="421"/>
      <c r="C1" s="421"/>
      <c r="D1" s="421"/>
      <c r="E1" s="421"/>
      <c r="F1" s="421"/>
      <c r="G1" s="421"/>
    </row>
    <row r="2" spans="1:7" ht="17.25" customHeight="1">
      <c r="A2" s="422"/>
      <c r="B2" s="422"/>
      <c r="C2" s="422"/>
      <c r="D2" s="422"/>
      <c r="E2" s="422"/>
      <c r="F2" s="422"/>
      <c r="G2" s="422"/>
    </row>
    <row r="3" spans="1:16" ht="20.25" customHeight="1">
      <c r="A3" s="238"/>
      <c r="B3" s="423" t="s">
        <v>236</v>
      </c>
      <c r="C3" s="424"/>
      <c r="D3" s="424"/>
      <c r="E3" s="423" t="s">
        <v>237</v>
      </c>
      <c r="F3" s="424"/>
      <c r="G3" s="425"/>
      <c r="I3" s="239"/>
      <c r="J3" s="239"/>
      <c r="K3" s="239"/>
      <c r="L3" s="239"/>
      <c r="M3" s="239"/>
      <c r="N3" s="239"/>
      <c r="O3" s="239"/>
      <c r="P3" s="239"/>
    </row>
    <row r="4" spans="1:10" ht="14.25">
      <c r="A4" s="240"/>
      <c r="B4" s="426" t="s">
        <v>238</v>
      </c>
      <c r="C4" s="426"/>
      <c r="D4" s="427"/>
      <c r="E4" s="432" t="s">
        <v>239</v>
      </c>
      <c r="F4" s="426"/>
      <c r="G4" s="427"/>
      <c r="I4" s="239"/>
      <c r="J4" s="239"/>
    </row>
    <row r="5" spans="1:10" ht="14.25">
      <c r="A5" s="240" t="s">
        <v>240</v>
      </c>
      <c r="B5" s="428"/>
      <c r="C5" s="428"/>
      <c r="D5" s="429"/>
      <c r="E5" s="433" t="s">
        <v>235</v>
      </c>
      <c r="F5" s="428"/>
      <c r="G5" s="429"/>
      <c r="I5" s="239"/>
      <c r="J5" s="239"/>
    </row>
    <row r="6" spans="1:16" ht="15">
      <c r="A6" s="241"/>
      <c r="B6" s="430"/>
      <c r="C6" s="430"/>
      <c r="D6" s="431"/>
      <c r="E6" s="434"/>
      <c r="F6" s="430"/>
      <c r="G6" s="431"/>
      <c r="I6" s="239"/>
      <c r="J6" s="86"/>
      <c r="K6" s="86"/>
      <c r="L6" s="86"/>
      <c r="M6" s="378"/>
      <c r="N6" s="378"/>
      <c r="O6" s="378"/>
      <c r="P6" s="239"/>
    </row>
    <row r="7" spans="1:10" ht="15.75">
      <c r="A7" s="242"/>
      <c r="B7" s="43">
        <v>2016</v>
      </c>
      <c r="C7" s="43">
        <v>2017</v>
      </c>
      <c r="D7" s="243" t="s">
        <v>141</v>
      </c>
      <c r="E7" s="43">
        <v>2016</v>
      </c>
      <c r="F7" s="43">
        <v>2017</v>
      </c>
      <c r="G7" s="243" t="s">
        <v>141</v>
      </c>
      <c r="I7" s="239"/>
      <c r="J7" s="239"/>
    </row>
    <row r="8" spans="1:10" ht="15">
      <c r="A8" s="236" t="s">
        <v>205</v>
      </c>
      <c r="B8" s="42">
        <f>+B9+B11</f>
        <v>0.044</v>
      </c>
      <c r="C8" s="42">
        <f>+C9+C11</f>
        <v>0.044</v>
      </c>
      <c r="D8" s="244">
        <f>(C8-B8)/B8*100</f>
        <v>0</v>
      </c>
      <c r="E8" s="245">
        <f>E9+E11</f>
        <v>0.2</v>
      </c>
      <c r="F8" s="245">
        <f>F9+F11</f>
        <v>0.2</v>
      </c>
      <c r="G8" s="244">
        <f>(F8-E8)/E8*100</f>
        <v>0</v>
      </c>
      <c r="I8" s="239"/>
      <c r="J8" s="239"/>
    </row>
    <row r="9" spans="1:16" ht="15">
      <c r="A9" s="236" t="s">
        <v>206</v>
      </c>
      <c r="B9" s="246">
        <f>SUM(B10:B10)</f>
        <v>0.04</v>
      </c>
      <c r="C9" s="246">
        <f>SUM(C10:C10)</f>
        <v>0.04</v>
      </c>
      <c r="D9" s="244">
        <f>(C9-B9)/B9*100</f>
        <v>0</v>
      </c>
      <c r="E9" s="247">
        <f>SUM(E10:E10)</f>
        <v>0.2</v>
      </c>
      <c r="F9" s="247">
        <f>SUM(F10:F10)</f>
        <v>0.2</v>
      </c>
      <c r="G9" s="248">
        <f>(F9-E9)/E9*100</f>
        <v>0</v>
      </c>
      <c r="I9" s="239"/>
      <c r="J9" s="85"/>
      <c r="K9" s="85"/>
      <c r="L9" s="249"/>
      <c r="M9" s="85"/>
      <c r="N9" s="85"/>
      <c r="O9" s="249"/>
      <c r="P9" s="239"/>
    </row>
    <row r="10" spans="1:16" ht="15">
      <c r="A10" s="105" t="s">
        <v>168</v>
      </c>
      <c r="B10" s="250">
        <v>0.04</v>
      </c>
      <c r="C10" s="250">
        <v>0.04</v>
      </c>
      <c r="D10" s="323">
        <f>(C10-B10)/B10*100</f>
        <v>0</v>
      </c>
      <c r="E10" s="250">
        <v>0.2</v>
      </c>
      <c r="F10" s="250">
        <v>0.2</v>
      </c>
      <c r="G10" s="324">
        <f>(F10-E10)/E10*100</f>
        <v>0</v>
      </c>
      <c r="I10" s="239"/>
      <c r="J10" s="251"/>
      <c r="K10" s="251"/>
      <c r="L10" s="252"/>
      <c r="M10" s="251"/>
      <c r="N10" s="251"/>
      <c r="O10" s="252"/>
      <c r="P10" s="239"/>
    </row>
    <row r="11" spans="1:16" ht="15">
      <c r="A11" s="236" t="s">
        <v>204</v>
      </c>
      <c r="B11" s="246">
        <f>SUM(B12:B12)</f>
        <v>0.004</v>
      </c>
      <c r="C11" s="246">
        <f>SUM(C12:C12)</f>
        <v>0.004</v>
      </c>
      <c r="D11" s="244">
        <f>(C11-B11)/B11*100</f>
        <v>0</v>
      </c>
      <c r="E11" s="247">
        <f>SUM(E12:E12)</f>
        <v>0</v>
      </c>
      <c r="F11" s="247">
        <f>SUM(F12:F12)</f>
        <v>0</v>
      </c>
      <c r="G11" s="248"/>
      <c r="I11" s="239"/>
      <c r="J11" s="253"/>
      <c r="L11" s="252"/>
      <c r="M11" s="254"/>
      <c r="N11" s="253"/>
      <c r="O11" s="252"/>
      <c r="P11" s="239"/>
    </row>
    <row r="12" spans="1:16" ht="15">
      <c r="A12" s="105" t="s">
        <v>264</v>
      </c>
      <c r="B12" s="250">
        <v>0.004</v>
      </c>
      <c r="C12" s="250">
        <v>0.004</v>
      </c>
      <c r="D12" s="322">
        <f>(C12-B12)/B12*100</f>
        <v>0</v>
      </c>
      <c r="E12" s="250"/>
      <c r="F12" s="250"/>
      <c r="G12" s="248"/>
      <c r="I12" s="239"/>
      <c r="J12" s="255"/>
      <c r="L12" s="252"/>
      <c r="M12" s="255"/>
      <c r="N12" s="86"/>
      <c r="O12" s="252"/>
      <c r="P12" s="239"/>
    </row>
    <row r="13" spans="1:16" ht="15">
      <c r="A13" s="234"/>
      <c r="I13" s="239"/>
      <c r="J13" s="255"/>
      <c r="L13" s="252"/>
      <c r="M13" s="255"/>
      <c r="N13" s="86"/>
      <c r="O13" s="252"/>
      <c r="P13" s="239"/>
    </row>
    <row r="14" spans="9:16" ht="15">
      <c r="I14" s="239"/>
      <c r="J14" s="254"/>
      <c r="L14" s="252"/>
      <c r="M14" s="255"/>
      <c r="N14" s="86"/>
      <c r="O14" s="252"/>
      <c r="P14" s="239"/>
    </row>
    <row r="15" spans="9:16" ht="15">
      <c r="I15" s="239"/>
      <c r="J15" s="256"/>
      <c r="L15" s="252"/>
      <c r="M15" s="251"/>
      <c r="N15" s="254"/>
      <c r="O15" s="252"/>
      <c r="P15" s="239"/>
    </row>
    <row r="16" spans="1:16" ht="15">
      <c r="A16" s="239"/>
      <c r="B16" s="239"/>
      <c r="C16" s="239"/>
      <c r="I16" s="239"/>
      <c r="J16" s="254"/>
      <c r="L16" s="252"/>
      <c r="M16" s="254"/>
      <c r="N16" s="256"/>
      <c r="O16" s="252"/>
      <c r="P16" s="239"/>
    </row>
    <row r="17" spans="1:16" ht="15.75">
      <c r="A17" s="239"/>
      <c r="B17" s="257"/>
      <c r="C17" s="239"/>
      <c r="I17" s="239"/>
      <c r="J17" s="254"/>
      <c r="L17" s="252"/>
      <c r="M17" s="254"/>
      <c r="N17" s="254"/>
      <c r="O17" s="252"/>
      <c r="P17" s="239"/>
    </row>
    <row r="18" spans="1:16" ht="15">
      <c r="A18" s="239"/>
      <c r="B18" s="104"/>
      <c r="C18" s="239"/>
      <c r="I18" s="239"/>
      <c r="J18" s="254"/>
      <c r="K18" s="254"/>
      <c r="L18" s="252"/>
      <c r="M18" s="254"/>
      <c r="N18" s="254"/>
      <c r="O18" s="252"/>
      <c r="P18" s="239"/>
    </row>
    <row r="19" spans="1:16" ht="15.75">
      <c r="A19" s="239"/>
      <c r="B19" s="257"/>
      <c r="C19" s="239"/>
      <c r="I19" s="239"/>
      <c r="J19" s="251"/>
      <c r="K19" s="251"/>
      <c r="L19" s="252"/>
      <c r="M19" s="251"/>
      <c r="N19" s="251"/>
      <c r="O19" s="252"/>
      <c r="P19" s="239"/>
    </row>
    <row r="20" spans="1:16" ht="15">
      <c r="A20" s="239"/>
      <c r="B20" s="239"/>
      <c r="C20" s="239"/>
      <c r="I20" s="239"/>
      <c r="J20" s="254"/>
      <c r="K20" s="254"/>
      <c r="L20" s="252"/>
      <c r="M20" s="254"/>
      <c r="N20" s="254"/>
      <c r="O20" s="252"/>
      <c r="P20" s="239"/>
    </row>
    <row r="21" spans="1:16" ht="15.75">
      <c r="A21" s="239"/>
      <c r="B21" s="257"/>
      <c r="C21" s="239"/>
      <c r="I21" s="239"/>
      <c r="J21" s="251"/>
      <c r="K21" s="251"/>
      <c r="L21" s="252"/>
      <c r="M21" s="251"/>
      <c r="N21" s="251"/>
      <c r="O21" s="252"/>
      <c r="P21" s="239"/>
    </row>
    <row r="22" spans="1:16" ht="15">
      <c r="A22" s="239"/>
      <c r="B22" s="239"/>
      <c r="C22" s="239"/>
      <c r="I22" s="239"/>
      <c r="J22" s="251"/>
      <c r="K22" s="251"/>
      <c r="L22" s="252"/>
      <c r="M22" s="251"/>
      <c r="N22" s="251"/>
      <c r="O22" s="252"/>
      <c r="P22" s="239"/>
    </row>
    <row r="23" spans="1:16" ht="15">
      <c r="A23" s="239"/>
      <c r="B23" s="239"/>
      <c r="C23" s="239"/>
      <c r="I23" s="239"/>
      <c r="J23" s="251"/>
      <c r="K23" s="251"/>
      <c r="L23" s="252"/>
      <c r="M23" s="251"/>
      <c r="N23" s="251"/>
      <c r="O23" s="252"/>
      <c r="P23" s="239"/>
    </row>
    <row r="24" spans="1:16" ht="15">
      <c r="A24" s="239"/>
      <c r="B24" s="239"/>
      <c r="C24" s="239"/>
      <c r="I24" s="239"/>
      <c r="J24" s="258"/>
      <c r="K24" s="258"/>
      <c r="L24" s="84"/>
      <c r="M24" s="258"/>
      <c r="N24" s="258"/>
      <c r="O24" s="252"/>
      <c r="P24" s="239"/>
    </row>
    <row r="25" spans="9:16" ht="15">
      <c r="I25" s="239"/>
      <c r="J25" s="84"/>
      <c r="K25" s="84"/>
      <c r="L25" s="84"/>
      <c r="M25" s="239"/>
      <c r="N25" s="239"/>
      <c r="O25" s="252"/>
      <c r="P25" s="239"/>
    </row>
    <row r="26" spans="9:16" ht="15">
      <c r="I26" s="239"/>
      <c r="J26" s="258"/>
      <c r="K26" s="258"/>
      <c r="L26" s="259"/>
      <c r="M26" s="258"/>
      <c r="N26" s="258"/>
      <c r="O26" s="252"/>
      <c r="P26" s="239"/>
    </row>
    <row r="27" spans="9:16" ht="12.75">
      <c r="I27" s="239"/>
      <c r="J27" s="259"/>
      <c r="K27" s="259"/>
      <c r="L27" s="259"/>
      <c r="M27" s="259"/>
      <c r="N27" s="259"/>
      <c r="O27" s="259"/>
      <c r="P27" s="239"/>
    </row>
    <row r="28" spans="9:16" ht="15">
      <c r="I28" s="239"/>
      <c r="J28" s="259"/>
      <c r="K28" s="259"/>
      <c r="L28" s="259"/>
      <c r="M28" s="239"/>
      <c r="N28" s="239"/>
      <c r="O28" s="252"/>
      <c r="P28" s="239"/>
    </row>
    <row r="29" spans="9:16" ht="15">
      <c r="I29" s="239"/>
      <c r="J29" s="259"/>
      <c r="K29" s="259"/>
      <c r="L29" s="259"/>
      <c r="M29" s="239"/>
      <c r="N29" s="239"/>
      <c r="O29" s="252"/>
      <c r="P29" s="239"/>
    </row>
    <row r="30" spans="9:16" ht="12.75">
      <c r="I30" s="239"/>
      <c r="J30" s="239"/>
      <c r="K30" s="239"/>
      <c r="L30" s="239"/>
      <c r="M30" s="239"/>
      <c r="N30" s="239"/>
      <c r="O30" s="239"/>
      <c r="P30" s="239"/>
    </row>
  </sheetData>
  <sheetProtection/>
  <mergeCells count="6">
    <mergeCell ref="A1:G2"/>
    <mergeCell ref="B3:D3"/>
    <mergeCell ref="M6:O6"/>
    <mergeCell ref="E3:G3"/>
    <mergeCell ref="B4:D6"/>
    <mergeCell ref="E4:G6"/>
  </mergeCells>
  <printOptions horizontalCentered="1"/>
  <pageMargins left="0.7874015748031497" right="0.7874015748031497" top="0.984251968503937" bottom="0.984251968503937" header="0.5118110236220472" footer="2.362204724409449"/>
  <pageSetup firstPageNumber="13" useFirstPageNumber="1" horizontalDpi="600" verticalDpi="600" orientation="landscape" paperSize="9" scale="80" r:id="rId1"/>
  <headerFooter alignWithMargins="0">
    <oddHeader>&amp;R&amp;14Таблица 4</oddHeader>
    <oddFooter>&amp;R&amp;12Страница &amp;P</oddFoot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I12" sqref="I12"/>
    </sheetView>
  </sheetViews>
  <sheetFormatPr defaultColWidth="8.875" defaultRowHeight="12.75"/>
  <cols>
    <col min="1" max="1" width="23.875" style="82" customWidth="1"/>
    <col min="2" max="4" width="11.625" style="82" customWidth="1"/>
    <col min="5" max="5" width="9.25390625" style="82" bestFit="1" customWidth="1"/>
    <col min="6" max="6" width="9.625" style="82" bestFit="1" customWidth="1"/>
    <col min="7" max="7" width="8.875" style="82" customWidth="1"/>
    <col min="8" max="9" width="11.875" style="82" bestFit="1" customWidth="1"/>
    <col min="10" max="16384" width="8.875" style="82" customWidth="1"/>
  </cols>
  <sheetData>
    <row r="1" spans="5:12" s="73" customFormat="1" ht="15.75" customHeight="1">
      <c r="E1" s="74"/>
      <c r="F1" s="74"/>
      <c r="G1" s="74"/>
      <c r="H1" s="74"/>
      <c r="I1" s="74"/>
      <c r="J1" s="74"/>
      <c r="K1" s="74"/>
      <c r="L1" s="74"/>
    </row>
    <row r="2" spans="4:7" ht="15">
      <c r="D2" s="75" t="s">
        <v>316</v>
      </c>
      <c r="E2" s="75"/>
      <c r="F2" s="75"/>
      <c r="G2" s="75"/>
    </row>
    <row r="4" spans="1:10" ht="15">
      <c r="A4" s="76" t="s">
        <v>198</v>
      </c>
      <c r="B4" s="435" t="s">
        <v>266</v>
      </c>
      <c r="C4" s="436"/>
      <c r="D4" s="437"/>
      <c r="E4" s="435" t="s">
        <v>267</v>
      </c>
      <c r="F4" s="436"/>
      <c r="G4" s="437"/>
      <c r="H4" s="438" t="s">
        <v>268</v>
      </c>
      <c r="I4" s="439"/>
      <c r="J4" s="440"/>
    </row>
    <row r="5" spans="1:10" ht="14.25">
      <c r="A5" s="77" t="s">
        <v>159</v>
      </c>
      <c r="B5" s="441"/>
      <c r="C5" s="442"/>
      <c r="D5" s="443"/>
      <c r="E5" s="441"/>
      <c r="F5" s="442"/>
      <c r="G5" s="443"/>
      <c r="H5" s="441"/>
      <c r="I5" s="442"/>
      <c r="J5" s="443"/>
    </row>
    <row r="6" spans="1:10" ht="15.75">
      <c r="A6" s="78"/>
      <c r="B6" s="43">
        <v>2016</v>
      </c>
      <c r="C6" s="43">
        <v>2017</v>
      </c>
      <c r="D6" s="45" t="s">
        <v>141</v>
      </c>
      <c r="E6" s="43">
        <v>2016</v>
      </c>
      <c r="F6" s="43">
        <v>2017</v>
      </c>
      <c r="G6" s="45" t="s">
        <v>141</v>
      </c>
      <c r="H6" s="43">
        <v>2016</v>
      </c>
      <c r="I6" s="43">
        <v>2017</v>
      </c>
      <c r="J6" s="45" t="s">
        <v>141</v>
      </c>
    </row>
    <row r="7" spans="1:10" ht="15">
      <c r="A7" s="79" t="s">
        <v>34</v>
      </c>
      <c r="B7" s="42">
        <f>B8</f>
        <v>0.20800000000000002</v>
      </c>
      <c r="C7" s="42">
        <f>C8</f>
        <v>0.068</v>
      </c>
      <c r="D7" s="65">
        <f aca="true" t="shared" si="0" ref="D7:D12">(C7-B7)/B7*100</f>
        <v>-67.3076923076923</v>
      </c>
      <c r="E7" s="42">
        <f>E8</f>
        <v>0.9420000000000001</v>
      </c>
      <c r="F7" s="42">
        <f>F8</f>
        <v>0.48200000000000004</v>
      </c>
      <c r="G7" s="65">
        <f aca="true" t="shared" si="1" ref="G7:G12">(F7-E7)/E7*100</f>
        <v>-48.832271762208066</v>
      </c>
      <c r="H7" s="42">
        <f>H8</f>
        <v>1.15</v>
      </c>
      <c r="I7" s="42">
        <f>I8</f>
        <v>0.55</v>
      </c>
      <c r="J7" s="65">
        <f aca="true" t="shared" si="2" ref="J7:J12">(I7-H7)/H7*100</f>
        <v>-52.17391304347825</v>
      </c>
    </row>
    <row r="8" spans="1:10" ht="15">
      <c r="A8" s="79" t="s">
        <v>35</v>
      </c>
      <c r="B8" s="318">
        <f>SUM(B9:B11)</f>
        <v>0.20800000000000002</v>
      </c>
      <c r="C8" s="318">
        <f>SUM(C9:C11)</f>
        <v>0.068</v>
      </c>
      <c r="D8" s="65">
        <f t="shared" si="0"/>
        <v>-67.3076923076923</v>
      </c>
      <c r="E8" s="318">
        <f>SUM(E9:E11)</f>
        <v>0.9420000000000001</v>
      </c>
      <c r="F8" s="318">
        <f>SUM(F9:F11)</f>
        <v>0.48200000000000004</v>
      </c>
      <c r="G8" s="42">
        <f t="shared" si="1"/>
        <v>-48.832271762208066</v>
      </c>
      <c r="H8" s="318">
        <f>SUM(H9:H11)</f>
        <v>1.15</v>
      </c>
      <c r="I8" s="318">
        <f>SUM(I9:I11)</f>
        <v>0.55</v>
      </c>
      <c r="J8" s="65">
        <f t="shared" si="2"/>
        <v>-52.17391304347825</v>
      </c>
    </row>
    <row r="9" spans="1:10" ht="14.25">
      <c r="A9" s="80" t="s">
        <v>269</v>
      </c>
      <c r="B9" s="319">
        <v>0.005</v>
      </c>
      <c r="C9" s="319">
        <v>0.005</v>
      </c>
      <c r="D9" s="110">
        <f t="shared" si="0"/>
        <v>0</v>
      </c>
      <c r="E9" s="319">
        <v>0.02</v>
      </c>
      <c r="F9" s="319">
        <v>0.02</v>
      </c>
      <c r="G9" s="320">
        <f t="shared" si="1"/>
        <v>0</v>
      </c>
      <c r="H9" s="319">
        <f aca="true" t="shared" si="3" ref="H9:I11">B9+E9</f>
        <v>0.025</v>
      </c>
      <c r="I9" s="319">
        <f t="shared" si="3"/>
        <v>0.025</v>
      </c>
      <c r="J9" s="110">
        <f t="shared" si="2"/>
        <v>0</v>
      </c>
    </row>
    <row r="10" spans="1:10" ht="14.25">
      <c r="A10" s="80" t="s">
        <v>271</v>
      </c>
      <c r="B10" s="319">
        <v>0.2</v>
      </c>
      <c r="C10" s="319">
        <v>0.06</v>
      </c>
      <c r="D10" s="321">
        <f t="shared" si="0"/>
        <v>-70</v>
      </c>
      <c r="E10" s="319">
        <v>0.9</v>
      </c>
      <c r="F10" s="319">
        <v>0.44</v>
      </c>
      <c r="G10" s="321">
        <f t="shared" si="1"/>
        <v>-51.11111111111111</v>
      </c>
      <c r="H10" s="319">
        <f>B10+E10</f>
        <v>1.1</v>
      </c>
      <c r="I10" s="319">
        <f t="shared" si="3"/>
        <v>0.5</v>
      </c>
      <c r="J10" s="110">
        <f t="shared" si="2"/>
        <v>-54.545454545454554</v>
      </c>
    </row>
    <row r="11" spans="1:10" ht="14.25">
      <c r="A11" s="80" t="s">
        <v>272</v>
      </c>
      <c r="B11" s="319">
        <v>0.003</v>
      </c>
      <c r="C11" s="319">
        <v>0.003</v>
      </c>
      <c r="D11" s="110">
        <f t="shared" si="0"/>
        <v>0</v>
      </c>
      <c r="E11" s="319">
        <v>0.022</v>
      </c>
      <c r="F11" s="319">
        <v>0.022</v>
      </c>
      <c r="G11" s="320">
        <f t="shared" si="1"/>
        <v>0</v>
      </c>
      <c r="H11" s="319">
        <f t="shared" si="3"/>
        <v>0.024999999999999998</v>
      </c>
      <c r="I11" s="319">
        <f>C11+F11</f>
        <v>0.024999999999999998</v>
      </c>
      <c r="J11" s="110">
        <f t="shared" si="2"/>
        <v>0</v>
      </c>
    </row>
    <row r="12" spans="1:10" s="330" customFormat="1" ht="14.25">
      <c r="A12" s="327" t="s">
        <v>273</v>
      </c>
      <c r="B12" s="328">
        <v>0.05</v>
      </c>
      <c r="C12" s="328">
        <v>0.05</v>
      </c>
      <c r="D12" s="326">
        <f t="shared" si="0"/>
        <v>0</v>
      </c>
      <c r="E12" s="328">
        <v>2.45</v>
      </c>
      <c r="F12" s="328">
        <v>2.95</v>
      </c>
      <c r="G12" s="329">
        <f t="shared" si="1"/>
        <v>20.40816326530612</v>
      </c>
      <c r="H12" s="328">
        <v>2.5</v>
      </c>
      <c r="I12" s="328">
        <f>C12+F12</f>
        <v>3</v>
      </c>
      <c r="J12" s="326">
        <f t="shared" si="2"/>
        <v>20</v>
      </c>
    </row>
    <row r="16" ht="14.25">
      <c r="A16" s="81"/>
    </row>
  </sheetData>
  <sheetProtection/>
  <mergeCells count="6">
    <mergeCell ref="B4:D4"/>
    <mergeCell ref="E4:G4"/>
    <mergeCell ref="H4:J4"/>
    <mergeCell ref="B5:D5"/>
    <mergeCell ref="E5:G5"/>
    <mergeCell ref="H5:J5"/>
  </mergeCells>
  <printOptions horizontalCentered="1"/>
  <pageMargins left="0.7874015748031497" right="0.7874015748031497" top="0.984251968503937" bottom="0.6692913385826772" header="0.5118110236220472" footer="3.7795275590551185"/>
  <pageSetup firstPageNumber="14" useFirstPageNumber="1" horizontalDpi="600" verticalDpi="600" orientation="landscape" paperSize="9" scale="79" r:id="rId1"/>
  <headerFooter scaleWithDoc="0" alignWithMargins="0">
    <oddHeader>&amp;RТаблица 5</oddHeader>
    <oddFooter>&amp;RСтраница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tabSelected="1" view="pageBreakPreview" zoomScale="85" zoomScaleSheetLayoutView="85" zoomScalePageLayoutView="0" workbookViewId="0" topLeftCell="A1">
      <selection activeCell="A26" sqref="A26"/>
    </sheetView>
  </sheetViews>
  <sheetFormatPr defaultColWidth="8.875" defaultRowHeight="12.75"/>
  <cols>
    <col min="1" max="1" width="51.00390625" style="109" customWidth="1"/>
    <col min="2" max="3" width="9.00390625" style="109" bestFit="1" customWidth="1"/>
    <col min="4" max="4" width="8.875" style="109" customWidth="1"/>
    <col min="5" max="5" width="9.00390625" style="109" bestFit="1" customWidth="1"/>
    <col min="6" max="6" width="9.625" style="109" bestFit="1" customWidth="1"/>
    <col min="7" max="7" width="8.875" style="109" customWidth="1"/>
    <col min="8" max="8" width="9.00390625" style="109" bestFit="1" customWidth="1"/>
    <col min="9" max="9" width="10.75390625" style="109" bestFit="1" customWidth="1"/>
    <col min="10" max="10" width="8.875" style="109" customWidth="1"/>
    <col min="11" max="11" width="11.375" style="109" customWidth="1"/>
    <col min="12" max="12" width="10.75390625" style="109" bestFit="1" customWidth="1"/>
    <col min="13" max="13" width="8.875" style="109" customWidth="1"/>
    <col min="14" max="14" width="9.00390625" style="109" bestFit="1" customWidth="1"/>
    <col min="15" max="15" width="10.75390625" style="109" bestFit="1" customWidth="1"/>
    <col min="16" max="16" width="8.875" style="109" customWidth="1"/>
    <col min="17" max="17" width="9.00390625" style="109" bestFit="1" customWidth="1"/>
    <col min="18" max="18" width="10.75390625" style="109" bestFit="1" customWidth="1"/>
    <col min="19" max="19" width="8.875" style="109" customWidth="1"/>
    <col min="20" max="20" width="9.00390625" style="109" bestFit="1" customWidth="1"/>
    <col min="21" max="21" width="10.75390625" style="109" bestFit="1" customWidth="1"/>
    <col min="22" max="22" width="8.875" style="109" customWidth="1"/>
    <col min="23" max="23" width="9.00390625" style="109" bestFit="1" customWidth="1"/>
    <col min="24" max="24" width="10.75390625" style="109" bestFit="1" customWidth="1"/>
    <col min="25" max="26" width="9.00390625" style="109" bestFit="1" customWidth="1"/>
    <col min="27" max="27" width="9.625" style="109" bestFit="1" customWidth="1"/>
    <col min="28" max="34" width="9.00390625" style="109" bestFit="1" customWidth="1"/>
    <col min="35" max="37" width="12.125" style="109" bestFit="1" customWidth="1"/>
    <col min="38" max="16384" width="8.875" style="109" customWidth="1"/>
  </cols>
  <sheetData>
    <row r="1" spans="1:37" s="86" customFormat="1" ht="30" customHeight="1">
      <c r="A1" s="83"/>
      <c r="B1" s="84"/>
      <c r="C1" s="84"/>
      <c r="D1" s="85"/>
      <c r="E1" s="84"/>
      <c r="F1" s="84"/>
      <c r="G1" s="85"/>
      <c r="H1" s="84"/>
      <c r="I1" s="84"/>
      <c r="J1" s="85"/>
      <c r="K1" s="84"/>
      <c r="L1" s="84"/>
      <c r="M1" s="85"/>
      <c r="N1" s="84"/>
      <c r="O1" s="84"/>
      <c r="P1" s="85"/>
      <c r="Q1" s="84"/>
      <c r="R1" s="84"/>
      <c r="S1" s="85"/>
      <c r="T1" s="84"/>
      <c r="U1" s="84"/>
      <c r="V1" s="84"/>
      <c r="W1" s="84"/>
      <c r="X1" s="84"/>
      <c r="Y1" s="85"/>
      <c r="Z1" s="84"/>
      <c r="AA1" s="84"/>
      <c r="AB1" s="85"/>
      <c r="AC1" s="84"/>
      <c r="AD1" s="84"/>
      <c r="AE1" s="85"/>
      <c r="AF1" s="84"/>
      <c r="AG1" s="84"/>
      <c r="AH1" s="85"/>
      <c r="AK1" s="87"/>
    </row>
    <row r="2" spans="1:37" s="89" customFormat="1" ht="27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s="89" customFormat="1" ht="14.25" customHeight="1">
      <c r="A3" s="90"/>
      <c r="B3" s="451" t="s">
        <v>0</v>
      </c>
      <c r="C3" s="451"/>
      <c r="D3" s="452"/>
      <c r="E3" s="455" t="s">
        <v>338</v>
      </c>
      <c r="F3" s="456"/>
      <c r="G3" s="456"/>
      <c r="H3" s="456"/>
      <c r="I3" s="456"/>
      <c r="J3" s="457"/>
      <c r="K3" s="450" t="s">
        <v>1</v>
      </c>
      <c r="L3" s="451"/>
      <c r="M3" s="452"/>
      <c r="N3" s="450" t="s">
        <v>2</v>
      </c>
      <c r="O3" s="451"/>
      <c r="P3" s="452"/>
      <c r="Q3" s="450" t="s">
        <v>3</v>
      </c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5" t="s">
        <v>8</v>
      </c>
      <c r="AD3" s="456"/>
      <c r="AE3" s="456"/>
      <c r="AF3" s="456"/>
      <c r="AG3" s="456"/>
      <c r="AH3" s="457"/>
      <c r="AI3" s="91"/>
      <c r="AJ3" s="92"/>
      <c r="AK3" s="93"/>
    </row>
    <row r="4" spans="1:37" s="89" customFormat="1" ht="15" customHeight="1">
      <c r="A4" s="94" t="s">
        <v>161</v>
      </c>
      <c r="B4" s="458" t="s">
        <v>162</v>
      </c>
      <c r="C4" s="458"/>
      <c r="D4" s="459"/>
      <c r="E4" s="450" t="s">
        <v>153</v>
      </c>
      <c r="F4" s="451"/>
      <c r="G4" s="452"/>
      <c r="H4" s="450" t="s">
        <v>151</v>
      </c>
      <c r="I4" s="451"/>
      <c r="J4" s="452"/>
      <c r="K4" s="460" t="s">
        <v>4</v>
      </c>
      <c r="L4" s="458"/>
      <c r="M4" s="459"/>
      <c r="N4" s="460" t="s">
        <v>4</v>
      </c>
      <c r="O4" s="458"/>
      <c r="P4" s="459"/>
      <c r="Q4" s="450" t="s">
        <v>1</v>
      </c>
      <c r="R4" s="451"/>
      <c r="S4" s="452"/>
      <c r="T4" s="450" t="s">
        <v>0</v>
      </c>
      <c r="U4" s="451"/>
      <c r="V4" s="452"/>
      <c r="W4" s="450" t="s">
        <v>5</v>
      </c>
      <c r="X4" s="451"/>
      <c r="Y4" s="452"/>
      <c r="Z4" s="450" t="s">
        <v>6</v>
      </c>
      <c r="AA4" s="451"/>
      <c r="AB4" s="452"/>
      <c r="AC4" s="450" t="s">
        <v>7</v>
      </c>
      <c r="AD4" s="451"/>
      <c r="AE4" s="452"/>
      <c r="AF4" s="450" t="s">
        <v>0</v>
      </c>
      <c r="AG4" s="451"/>
      <c r="AH4" s="452"/>
      <c r="AI4" s="453" t="s">
        <v>12</v>
      </c>
      <c r="AJ4" s="367"/>
      <c r="AK4" s="454"/>
    </row>
    <row r="5" spans="1:37" s="89" customFormat="1" ht="15" customHeight="1">
      <c r="A5" s="95"/>
      <c r="B5" s="447">
        <v>6101</v>
      </c>
      <c r="C5" s="447"/>
      <c r="D5" s="448"/>
      <c r="E5" s="444"/>
      <c r="F5" s="445"/>
      <c r="G5" s="446"/>
      <c r="H5" s="444" t="s">
        <v>152</v>
      </c>
      <c r="I5" s="445"/>
      <c r="J5" s="446"/>
      <c r="K5" s="449">
        <v>6105</v>
      </c>
      <c r="L5" s="447"/>
      <c r="M5" s="448"/>
      <c r="N5" s="449">
        <v>6106</v>
      </c>
      <c r="O5" s="447"/>
      <c r="P5" s="448"/>
      <c r="Q5" s="444" t="s">
        <v>157</v>
      </c>
      <c r="R5" s="445"/>
      <c r="S5" s="446"/>
      <c r="T5" s="444" t="s">
        <v>158</v>
      </c>
      <c r="U5" s="445"/>
      <c r="V5" s="446"/>
      <c r="W5" s="444" t="s">
        <v>4</v>
      </c>
      <c r="X5" s="445"/>
      <c r="Y5" s="446"/>
      <c r="Z5" s="444" t="s">
        <v>156</v>
      </c>
      <c r="AA5" s="445"/>
      <c r="AB5" s="446"/>
      <c r="AC5" s="444"/>
      <c r="AD5" s="445"/>
      <c r="AE5" s="446"/>
      <c r="AF5" s="444" t="s">
        <v>156</v>
      </c>
      <c r="AG5" s="445"/>
      <c r="AH5" s="446"/>
      <c r="AI5" s="96"/>
      <c r="AJ5" s="97"/>
      <c r="AK5" s="98"/>
    </row>
    <row r="6" spans="1:37" s="89" customFormat="1" ht="15" customHeight="1">
      <c r="A6" s="99"/>
      <c r="B6" s="43">
        <v>2016</v>
      </c>
      <c r="C6" s="43">
        <v>2017</v>
      </c>
      <c r="D6" s="100" t="s">
        <v>141</v>
      </c>
      <c r="E6" s="43">
        <v>2016</v>
      </c>
      <c r="F6" s="43">
        <v>2017</v>
      </c>
      <c r="G6" s="100" t="s">
        <v>141</v>
      </c>
      <c r="H6" s="43">
        <v>2016</v>
      </c>
      <c r="I6" s="43">
        <v>2017</v>
      </c>
      <c r="J6" s="100" t="s">
        <v>141</v>
      </c>
      <c r="K6" s="43">
        <v>2016</v>
      </c>
      <c r="L6" s="43">
        <v>2017</v>
      </c>
      <c r="M6" s="100" t="s">
        <v>141</v>
      </c>
      <c r="N6" s="43">
        <v>2016</v>
      </c>
      <c r="O6" s="43">
        <v>2017</v>
      </c>
      <c r="P6" s="100" t="s">
        <v>141</v>
      </c>
      <c r="Q6" s="43">
        <v>2016</v>
      </c>
      <c r="R6" s="43">
        <v>2017</v>
      </c>
      <c r="S6" s="100" t="s">
        <v>141</v>
      </c>
      <c r="T6" s="43">
        <v>2016</v>
      </c>
      <c r="U6" s="43">
        <v>2017</v>
      </c>
      <c r="V6" s="45" t="s">
        <v>141</v>
      </c>
      <c r="W6" s="43">
        <v>2016</v>
      </c>
      <c r="X6" s="43">
        <v>2017</v>
      </c>
      <c r="Y6" s="100" t="s">
        <v>141</v>
      </c>
      <c r="Z6" s="43">
        <v>2016</v>
      </c>
      <c r="AA6" s="43">
        <v>2017</v>
      </c>
      <c r="AB6" s="100" t="s">
        <v>141</v>
      </c>
      <c r="AC6" s="43">
        <v>2016</v>
      </c>
      <c r="AD6" s="43">
        <v>2017</v>
      </c>
      <c r="AE6" s="100" t="s">
        <v>141</v>
      </c>
      <c r="AF6" s="43">
        <v>2016</v>
      </c>
      <c r="AG6" s="43">
        <v>2017</v>
      </c>
      <c r="AH6" s="100" t="s">
        <v>141</v>
      </c>
      <c r="AI6" s="43">
        <v>2016</v>
      </c>
      <c r="AJ6" s="43">
        <v>2017</v>
      </c>
      <c r="AK6" s="100" t="s">
        <v>141</v>
      </c>
    </row>
    <row r="7" spans="1:37" s="104" customFormat="1" ht="15" customHeight="1">
      <c r="A7" s="101" t="s">
        <v>337</v>
      </c>
      <c r="B7" s="102">
        <f>SUM(B8:B19)</f>
        <v>0.009000000000000001</v>
      </c>
      <c r="C7" s="102">
        <f>SUM(C8:C19)</f>
        <v>0.009000000000000001</v>
      </c>
      <c r="D7" s="65">
        <f aca="true" t="shared" si="0" ref="D7:D12">(C7-B7)/B7*100</f>
        <v>0</v>
      </c>
      <c r="E7" s="102">
        <f>SUM(E8:E19)</f>
        <v>3.27</v>
      </c>
      <c r="F7" s="102">
        <f>SUM(F8:F19)</f>
        <v>3.27</v>
      </c>
      <c r="G7" s="65">
        <f>(F7-E7)/E7*100</f>
        <v>0</v>
      </c>
      <c r="H7" s="102">
        <f>SUM(H8:H19)</f>
        <v>4.444999999999999</v>
      </c>
      <c r="I7" s="102">
        <f>SUM(I8:I19)</f>
        <v>4.444999999999999</v>
      </c>
      <c r="J7" s="65">
        <f aca="true" t="shared" si="1" ref="J7:J12">(I7-H7)/H7*100</f>
        <v>0</v>
      </c>
      <c r="K7" s="102">
        <f>SUM(K8:K19)</f>
        <v>10.449000000000002</v>
      </c>
      <c r="L7" s="102">
        <f>SUM(L8:L19)</f>
        <v>10.449000000000002</v>
      </c>
      <c r="M7" s="65">
        <f aca="true" t="shared" si="2" ref="M7:M12">(L7-K7)/K7*100</f>
        <v>0</v>
      </c>
      <c r="N7" s="102">
        <f>SUM(N8:N19)</f>
        <v>2.4629999999999996</v>
      </c>
      <c r="O7" s="102">
        <f>SUM(O8:O19)</f>
        <v>2.4629999999999996</v>
      </c>
      <c r="P7" s="110">
        <f aca="true" t="shared" si="3" ref="P7:P12">(O7-N7)/N7*100</f>
        <v>0</v>
      </c>
      <c r="Q7" s="102">
        <f>SUM(Q8:Q19)</f>
        <v>0.20950000000000002</v>
      </c>
      <c r="R7" s="102">
        <f>SUM(R8:R19)</f>
        <v>0.20950000000000002</v>
      </c>
      <c r="S7" s="65">
        <f aca="true" t="shared" si="4" ref="S7:S12">(R7-Q7)/Q7*100</f>
        <v>0</v>
      </c>
      <c r="T7" s="102">
        <f>SUM(T8:T19)</f>
        <v>0.011000000000000001</v>
      </c>
      <c r="U7" s="102">
        <f>SUM(U8:U19)</f>
        <v>0.011000000000000001</v>
      </c>
      <c r="V7" s="65">
        <f aca="true" t="shared" si="5" ref="V7:V12">(U7-T7)/T7*100</f>
        <v>0</v>
      </c>
      <c r="W7" s="102">
        <f>SUM(W8:W19)</f>
        <v>0.9619999999999999</v>
      </c>
      <c r="X7" s="102">
        <f>SUM(X8:X19)</f>
        <v>0.9619999999999999</v>
      </c>
      <c r="Y7" s="65">
        <f aca="true" t="shared" si="6" ref="Y7:Y12">(X7-W7)/W7*100</f>
        <v>0</v>
      </c>
      <c r="Z7" s="102">
        <f>SUM(Z8:Z19)</f>
        <v>0.6775000000000001</v>
      </c>
      <c r="AA7" s="102">
        <f>SUM(AA8:AA19)</f>
        <v>0.6775000000000001</v>
      </c>
      <c r="AB7" s="65">
        <f>(AA7-Z7)/Z7*100</f>
        <v>0</v>
      </c>
      <c r="AC7" s="102">
        <f>SUM(AC8:AC19)</f>
        <v>0.002</v>
      </c>
      <c r="AD7" s="102">
        <f>SUM(AD8:AD19)</f>
        <v>0.002</v>
      </c>
      <c r="AE7" s="103">
        <f>(AD7-AC7)/AC7*100</f>
        <v>0</v>
      </c>
      <c r="AF7" s="102">
        <f>SUM(AF8:AF19)</f>
        <v>0.002</v>
      </c>
      <c r="AG7" s="102">
        <f>SUM(AG8:AG19)</f>
        <v>0.002</v>
      </c>
      <c r="AH7" s="103">
        <v>0</v>
      </c>
      <c r="AI7" s="102">
        <f aca="true" t="shared" si="7" ref="AI7:AJ12">B7+E7+H7+K7+N7+Q7+T7+W7+Z7+AC7+AF7</f>
        <v>22.499999999999996</v>
      </c>
      <c r="AJ7" s="102">
        <f>C7+F7+I7+L7+O7+R7+U7+X7+AA7+AD7+AG7</f>
        <v>22.499999999999996</v>
      </c>
      <c r="AK7" s="103">
        <f aca="true" t="shared" si="8" ref="AK7:AK12">(AJ7-AI7)/AI7*100</f>
        <v>0</v>
      </c>
    </row>
    <row r="8" spans="1:37" s="86" customFormat="1" ht="15" customHeight="1">
      <c r="A8" s="105" t="s">
        <v>321</v>
      </c>
      <c r="B8" s="106">
        <v>0.0025</v>
      </c>
      <c r="C8" s="106">
        <v>0.0025</v>
      </c>
      <c r="D8" s="326">
        <f t="shared" si="0"/>
        <v>0</v>
      </c>
      <c r="E8" s="106">
        <v>0.156</v>
      </c>
      <c r="F8" s="106">
        <v>0.156</v>
      </c>
      <c r="G8" s="110">
        <f>(F8-E8)/E8*100</f>
        <v>0</v>
      </c>
      <c r="H8" s="106">
        <v>0.0672</v>
      </c>
      <c r="I8" s="106">
        <v>0.0672</v>
      </c>
      <c r="J8" s="110">
        <f t="shared" si="1"/>
        <v>0</v>
      </c>
      <c r="K8" s="106">
        <v>0.613</v>
      </c>
      <c r="L8" s="106">
        <v>0.613</v>
      </c>
      <c r="M8" s="110">
        <f t="shared" si="2"/>
        <v>0</v>
      </c>
      <c r="N8" s="106">
        <v>0.312</v>
      </c>
      <c r="O8" s="106">
        <v>0.312</v>
      </c>
      <c r="P8" s="110">
        <f t="shared" si="3"/>
        <v>0</v>
      </c>
      <c r="Q8" s="106">
        <v>0.05</v>
      </c>
      <c r="R8" s="106">
        <v>0.05</v>
      </c>
      <c r="S8" s="110">
        <f t="shared" si="4"/>
        <v>0</v>
      </c>
      <c r="T8" s="107">
        <v>0.00315</v>
      </c>
      <c r="U8" s="107">
        <v>0.00315</v>
      </c>
      <c r="V8" s="110">
        <f t="shared" si="5"/>
        <v>0</v>
      </c>
      <c r="W8" s="106">
        <v>0.05615</v>
      </c>
      <c r="X8" s="106">
        <v>0.05615</v>
      </c>
      <c r="Y8" s="110">
        <f t="shared" si="6"/>
        <v>0</v>
      </c>
      <c r="Z8" s="106">
        <f>0.622</f>
        <v>0.622</v>
      </c>
      <c r="AA8" s="106">
        <f>0.622</f>
        <v>0.622</v>
      </c>
      <c r="AB8" s="110">
        <f>(AA8-Z8)/Z8*100</f>
        <v>0</v>
      </c>
      <c r="AC8" s="106">
        <v>0.001</v>
      </c>
      <c r="AD8" s="106">
        <v>0.001</v>
      </c>
      <c r="AE8" s="325">
        <f>(AD8-AC8)/AC8*100</f>
        <v>0</v>
      </c>
      <c r="AF8" s="106">
        <v>0.001</v>
      </c>
      <c r="AG8" s="106">
        <v>0.001</v>
      </c>
      <c r="AH8" s="325">
        <v>0</v>
      </c>
      <c r="AI8" s="102">
        <f t="shared" si="7"/>
        <v>1.884</v>
      </c>
      <c r="AJ8" s="102">
        <f t="shared" si="7"/>
        <v>1.884</v>
      </c>
      <c r="AK8" s="103">
        <f t="shared" si="8"/>
        <v>0</v>
      </c>
    </row>
    <row r="9" spans="1:37" s="86" customFormat="1" ht="15" customHeight="1">
      <c r="A9" s="105" t="s">
        <v>322</v>
      </c>
      <c r="B9" s="106">
        <v>0.0023</v>
      </c>
      <c r="C9" s="106">
        <v>0.0023</v>
      </c>
      <c r="D9" s="110">
        <f t="shared" si="0"/>
        <v>0</v>
      </c>
      <c r="E9" s="106">
        <v>1.9038</v>
      </c>
      <c r="F9" s="106">
        <v>1.9038</v>
      </c>
      <c r="G9" s="110">
        <f>(F9-E9)/E9*100</f>
        <v>0</v>
      </c>
      <c r="H9" s="106">
        <v>1.1492</v>
      </c>
      <c r="I9" s="106">
        <v>1.1492</v>
      </c>
      <c r="J9" s="110">
        <f t="shared" si="1"/>
        <v>0</v>
      </c>
      <c r="K9" s="106">
        <v>4.553</v>
      </c>
      <c r="L9" s="106">
        <v>4.553</v>
      </c>
      <c r="M9" s="110">
        <f t="shared" si="2"/>
        <v>0</v>
      </c>
      <c r="N9" s="106">
        <v>2.026</v>
      </c>
      <c r="O9" s="106">
        <v>2.026</v>
      </c>
      <c r="P9" s="110">
        <f t="shared" si="3"/>
        <v>0</v>
      </c>
      <c r="Q9" s="106">
        <v>0.1168</v>
      </c>
      <c r="R9" s="106">
        <v>0.1168</v>
      </c>
      <c r="S9" s="110">
        <f t="shared" si="4"/>
        <v>0</v>
      </c>
      <c r="T9" s="107">
        <v>0.00295</v>
      </c>
      <c r="U9" s="107">
        <v>0.00295</v>
      </c>
      <c r="V9" s="110">
        <f t="shared" si="5"/>
        <v>0</v>
      </c>
      <c r="W9" s="106">
        <v>0.26995</v>
      </c>
      <c r="X9" s="106">
        <v>0.26995</v>
      </c>
      <c r="Y9" s="110">
        <f t="shared" si="6"/>
        <v>0</v>
      </c>
      <c r="Z9" s="106">
        <v>0.0439</v>
      </c>
      <c r="AA9" s="106">
        <v>0.0439</v>
      </c>
      <c r="AB9" s="110">
        <f>(AA9-Z9)/Z9*100</f>
        <v>0</v>
      </c>
      <c r="AC9" s="106">
        <v>0.001</v>
      </c>
      <c r="AD9" s="106">
        <v>0.001</v>
      </c>
      <c r="AE9" s="325">
        <f>(AD9-AC9)/AC9*100</f>
        <v>0</v>
      </c>
      <c r="AF9" s="106">
        <v>0.001</v>
      </c>
      <c r="AG9" s="106">
        <v>0.001</v>
      </c>
      <c r="AH9" s="325">
        <v>0</v>
      </c>
      <c r="AI9" s="108">
        <f t="shared" si="7"/>
        <v>10.069899999999999</v>
      </c>
      <c r="AJ9" s="102">
        <f t="shared" si="7"/>
        <v>10.069899999999999</v>
      </c>
      <c r="AK9" s="103">
        <f t="shared" si="8"/>
        <v>0</v>
      </c>
    </row>
    <row r="10" spans="1:37" s="86" customFormat="1" ht="15" customHeight="1">
      <c r="A10" s="105" t="s">
        <v>323</v>
      </c>
      <c r="B10" s="106">
        <v>0.00206</v>
      </c>
      <c r="C10" s="106">
        <v>0.00206</v>
      </c>
      <c r="D10" s="326">
        <f t="shared" si="0"/>
        <v>0</v>
      </c>
      <c r="E10" s="106">
        <v>1.18806</v>
      </c>
      <c r="F10" s="106">
        <v>1.18806</v>
      </c>
      <c r="G10" s="110">
        <f>(F10-E10)/E10*100</f>
        <v>0</v>
      </c>
      <c r="H10" s="106">
        <v>3.1133</v>
      </c>
      <c r="I10" s="106">
        <v>3.1133</v>
      </c>
      <c r="J10" s="110">
        <f t="shared" si="1"/>
        <v>0</v>
      </c>
      <c r="K10" s="106">
        <v>4.923</v>
      </c>
      <c r="L10" s="106">
        <v>4.923</v>
      </c>
      <c r="M10" s="110">
        <f t="shared" si="2"/>
        <v>0</v>
      </c>
      <c r="N10" s="106">
        <v>0.112</v>
      </c>
      <c r="O10" s="106">
        <v>0.112</v>
      </c>
      <c r="P10" s="110">
        <f t="shared" si="3"/>
        <v>0</v>
      </c>
      <c r="Q10" s="106">
        <v>0.02106</v>
      </c>
      <c r="R10" s="106">
        <v>0.02106</v>
      </c>
      <c r="S10" s="110">
        <f t="shared" si="4"/>
        <v>0</v>
      </c>
      <c r="T10" s="107">
        <v>0.00266</v>
      </c>
      <c r="U10" s="107">
        <v>0.00266</v>
      </c>
      <c r="V10" s="110">
        <f t="shared" si="5"/>
        <v>0</v>
      </c>
      <c r="W10" s="106">
        <v>0.48266</v>
      </c>
      <c r="X10" s="106">
        <v>0.48266</v>
      </c>
      <c r="Y10" s="110">
        <f t="shared" si="6"/>
        <v>0</v>
      </c>
      <c r="Z10" s="106">
        <v>0.00503</v>
      </c>
      <c r="AA10" s="106">
        <v>0.00503</v>
      </c>
      <c r="AB10" s="110">
        <f>(AA10-Z10)/Z10*100</f>
        <v>0</v>
      </c>
      <c r="AC10" s="102"/>
      <c r="AD10" s="102"/>
      <c r="AE10" s="325"/>
      <c r="AF10" s="106"/>
      <c r="AG10" s="106"/>
      <c r="AH10" s="325"/>
      <c r="AI10" s="102">
        <f t="shared" si="7"/>
        <v>9.84983</v>
      </c>
      <c r="AJ10" s="102">
        <f>C10+F10+I10+L10+O10+R10+U10+X10+AA10</f>
        <v>9.84983</v>
      </c>
      <c r="AK10" s="103">
        <f t="shared" si="8"/>
        <v>0</v>
      </c>
    </row>
    <row r="11" spans="1:37" s="86" customFormat="1" ht="15" customHeight="1">
      <c r="A11" s="105" t="s">
        <v>324</v>
      </c>
      <c r="B11" s="106">
        <v>0.00108</v>
      </c>
      <c r="C11" s="106">
        <v>0.00108</v>
      </c>
      <c r="D11" s="110">
        <f t="shared" si="0"/>
        <v>0</v>
      </c>
      <c r="E11" s="106">
        <v>0.00108</v>
      </c>
      <c r="F11" s="106">
        <v>0.00108</v>
      </c>
      <c r="G11" s="110">
        <f>(F11-E11)/E11*100</f>
        <v>0</v>
      </c>
      <c r="H11" s="106">
        <v>0.10115</v>
      </c>
      <c r="I11" s="106">
        <v>0.10115</v>
      </c>
      <c r="J11" s="110">
        <f t="shared" si="1"/>
        <v>0</v>
      </c>
      <c r="K11" s="106">
        <v>0.31</v>
      </c>
      <c r="L11" s="106">
        <v>0.31</v>
      </c>
      <c r="M11" s="110">
        <f t="shared" si="2"/>
        <v>0</v>
      </c>
      <c r="N11" s="106">
        <v>0.012</v>
      </c>
      <c r="O11" s="106">
        <v>0.012</v>
      </c>
      <c r="P11" s="110">
        <f t="shared" si="3"/>
        <v>0</v>
      </c>
      <c r="Q11" s="106">
        <v>0.02108</v>
      </c>
      <c r="R11" s="106">
        <v>0.02108</v>
      </c>
      <c r="S11" s="110">
        <f t="shared" si="4"/>
        <v>0</v>
      </c>
      <c r="T11" s="107">
        <v>0.00118</v>
      </c>
      <c r="U11" s="107">
        <v>0.00118</v>
      </c>
      <c r="V11" s="110">
        <f t="shared" si="5"/>
        <v>0</v>
      </c>
      <c r="W11" s="106">
        <v>0.15118</v>
      </c>
      <c r="X11" s="106">
        <v>0.15118</v>
      </c>
      <c r="Y11" s="110">
        <f t="shared" si="6"/>
        <v>0</v>
      </c>
      <c r="Z11" s="106">
        <v>0.00604</v>
      </c>
      <c r="AA11" s="106">
        <v>0.00604</v>
      </c>
      <c r="AB11" s="110">
        <f>(AA11-Z11)/Z11*100</f>
        <v>0</v>
      </c>
      <c r="AC11" s="106"/>
      <c r="AD11" s="106"/>
      <c r="AE11" s="325"/>
      <c r="AF11" s="106"/>
      <c r="AG11" s="106"/>
      <c r="AH11" s="325"/>
      <c r="AI11" s="102">
        <f t="shared" si="7"/>
        <v>0.60479</v>
      </c>
      <c r="AJ11" s="102">
        <f>C11+F11+I11+L11+O11+R11+U11+X11+AA11</f>
        <v>0.60479</v>
      </c>
      <c r="AK11" s="103">
        <f t="shared" si="8"/>
        <v>0</v>
      </c>
    </row>
    <row r="12" spans="1:37" s="86" customFormat="1" ht="15" customHeight="1">
      <c r="A12" s="105" t="s">
        <v>325</v>
      </c>
      <c r="B12" s="106">
        <v>0.00106</v>
      </c>
      <c r="C12" s="106">
        <v>0.00106</v>
      </c>
      <c r="D12" s="326">
        <f t="shared" si="0"/>
        <v>0</v>
      </c>
      <c r="E12" s="106">
        <v>0.02106</v>
      </c>
      <c r="F12" s="106">
        <v>0.02106</v>
      </c>
      <c r="G12" s="110">
        <f>(F12-E12)/E12*100</f>
        <v>0</v>
      </c>
      <c r="H12" s="106">
        <v>0.01415</v>
      </c>
      <c r="I12" s="106">
        <v>0.01415</v>
      </c>
      <c r="J12" s="110">
        <f t="shared" si="1"/>
        <v>0</v>
      </c>
      <c r="K12" s="106">
        <v>0.05</v>
      </c>
      <c r="L12" s="106">
        <v>0.05</v>
      </c>
      <c r="M12" s="110">
        <f t="shared" si="2"/>
        <v>0</v>
      </c>
      <c r="N12" s="106">
        <v>0.001</v>
      </c>
      <c r="O12" s="106">
        <v>0.001</v>
      </c>
      <c r="P12" s="110">
        <f t="shared" si="3"/>
        <v>0</v>
      </c>
      <c r="Q12" s="106">
        <v>0.00056</v>
      </c>
      <c r="R12" s="106">
        <v>0.00056</v>
      </c>
      <c r="S12" s="110">
        <f t="shared" si="4"/>
        <v>0</v>
      </c>
      <c r="T12" s="107">
        <v>0.00106</v>
      </c>
      <c r="U12" s="107">
        <v>0.00106</v>
      </c>
      <c r="V12" s="110">
        <f t="shared" si="5"/>
        <v>0</v>
      </c>
      <c r="W12" s="106">
        <v>0.00206</v>
      </c>
      <c r="X12" s="106">
        <v>0.00206</v>
      </c>
      <c r="Y12" s="110">
        <f t="shared" si="6"/>
        <v>0</v>
      </c>
      <c r="Z12" s="106">
        <v>0.00053</v>
      </c>
      <c r="AA12" s="106">
        <v>0.00053</v>
      </c>
      <c r="AB12" s="110">
        <f>(AA12-Z12)/Z12*100</f>
        <v>0</v>
      </c>
      <c r="AC12" s="106"/>
      <c r="AD12" s="106"/>
      <c r="AE12" s="103"/>
      <c r="AF12" s="102"/>
      <c r="AG12" s="102"/>
      <c r="AH12" s="103"/>
      <c r="AI12" s="102">
        <f t="shared" si="7"/>
        <v>0.09148000000000002</v>
      </c>
      <c r="AJ12" s="102">
        <f>C12+F12+I12+L12+O12+R12+U12+X12+AA12</f>
        <v>0.09148000000000002</v>
      </c>
      <c r="AK12" s="103">
        <f t="shared" si="8"/>
        <v>0</v>
      </c>
    </row>
    <row r="20" ht="12.75">
      <c r="AJ20" s="109" t="s">
        <v>326</v>
      </c>
    </row>
  </sheetData>
  <sheetProtection/>
  <mergeCells count="28">
    <mergeCell ref="AI4:AK4"/>
    <mergeCell ref="Q3:AB3"/>
    <mergeCell ref="AC3:AH3"/>
    <mergeCell ref="B4:D4"/>
    <mergeCell ref="E4:G4"/>
    <mergeCell ref="H4:J4"/>
    <mergeCell ref="K4:M4"/>
    <mergeCell ref="N4:P4"/>
    <mergeCell ref="Q4:S4"/>
    <mergeCell ref="B3:D3"/>
    <mergeCell ref="E3:J3"/>
    <mergeCell ref="K3:M3"/>
    <mergeCell ref="N3:P3"/>
    <mergeCell ref="AF5:AH5"/>
    <mergeCell ref="B5:D5"/>
    <mergeCell ref="E5:G5"/>
    <mergeCell ref="H5:J5"/>
    <mergeCell ref="K5:M5"/>
    <mergeCell ref="AC4:AE5"/>
    <mergeCell ref="N5:P5"/>
    <mergeCell ref="Q5:S5"/>
    <mergeCell ref="T5:V5"/>
    <mergeCell ref="W5:Y5"/>
    <mergeCell ref="Z5:AB5"/>
    <mergeCell ref="T4:V4"/>
    <mergeCell ref="W4:Y4"/>
    <mergeCell ref="Z4:AB4"/>
    <mergeCell ref="AF4:AH4"/>
  </mergeCells>
  <printOptions/>
  <pageMargins left="0.7480314960629921" right="0.6299212598425197" top="0.984251968503937" bottom="0.984251968503937" header="0.5118110236220472" footer="2.0866141732283467"/>
  <pageSetup firstPageNumber="15" useFirstPageNumber="1" horizontalDpi="600" verticalDpi="600" orientation="landscape" paperSize="9" scale="90" r:id="rId1"/>
  <headerFooter>
    <oddHeader>&amp;C&amp;14Тихоокеанские лососи в ИЭЗ России</oddHeader>
    <oddFooter>&amp;R
Страница&amp;P</oddFooter>
  </headerFooter>
  <colBreaks count="3" manualBreakCount="3">
    <brk id="10" max="65535" man="1"/>
    <brk id="19" max="19" man="1"/>
    <brk id="28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568"/>
  <sheetViews>
    <sheetView view="pageLayout" workbookViewId="0" topLeftCell="A1">
      <selection activeCell="D12" sqref="D12"/>
    </sheetView>
  </sheetViews>
  <sheetFormatPr defaultColWidth="8.875" defaultRowHeight="12.75"/>
  <cols>
    <col min="1" max="1" width="21.25390625" style="49" customWidth="1"/>
    <col min="2" max="2" width="44.125" style="49" customWidth="1"/>
    <col min="3" max="3" width="12.375" style="49" customWidth="1"/>
    <col min="4" max="4" width="17.75390625" style="49" customWidth="1"/>
    <col min="5" max="5" width="16.00390625" style="49" customWidth="1"/>
    <col min="6" max="6" width="17.75390625" style="49" customWidth="1"/>
    <col min="7" max="7" width="16.25390625" style="49" customWidth="1"/>
    <col min="8" max="8" width="15.75390625" style="49" customWidth="1"/>
    <col min="9" max="9" width="20.75390625" style="49" customWidth="1"/>
    <col min="10" max="10" width="21.25390625" style="49" customWidth="1"/>
    <col min="11" max="16384" width="8.875" style="49" customWidth="1"/>
  </cols>
  <sheetData>
    <row r="1" spans="1:16" ht="39.75" customHeight="1">
      <c r="A1" s="471"/>
      <c r="B1" s="471"/>
      <c r="C1" s="471"/>
      <c r="D1" s="471"/>
      <c r="E1" s="471"/>
      <c r="F1" s="471"/>
      <c r="G1" s="471"/>
      <c r="H1" s="471"/>
      <c r="I1" s="471"/>
      <c r="J1" s="48"/>
      <c r="K1" s="48"/>
      <c r="L1" s="48"/>
      <c r="M1" s="48"/>
      <c r="N1" s="48"/>
      <c r="O1" s="48"/>
      <c r="P1" s="48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>
      <c r="A3" s="472" t="s">
        <v>275</v>
      </c>
      <c r="B3" s="472" t="s">
        <v>276</v>
      </c>
      <c r="C3" s="472" t="s">
        <v>277</v>
      </c>
      <c r="D3" s="475" t="s">
        <v>278</v>
      </c>
      <c r="E3" s="476"/>
      <c r="F3" s="476"/>
      <c r="G3" s="476"/>
      <c r="H3" s="476"/>
      <c r="I3" s="476"/>
      <c r="J3" s="477"/>
    </row>
    <row r="4" spans="1:10" ht="72">
      <c r="A4" s="473"/>
      <c r="B4" s="474"/>
      <c r="C4" s="473"/>
      <c r="D4" s="52" t="s">
        <v>279</v>
      </c>
      <c r="E4" s="52" t="s">
        <v>280</v>
      </c>
      <c r="F4" s="52" t="s">
        <v>281</v>
      </c>
      <c r="G4" s="52" t="s">
        <v>282</v>
      </c>
      <c r="H4" s="52" t="s">
        <v>283</v>
      </c>
      <c r="I4" s="51" t="s">
        <v>284</v>
      </c>
      <c r="J4" s="51" t="s">
        <v>285</v>
      </c>
    </row>
    <row r="5" spans="1:10" ht="18">
      <c r="A5" s="465" t="s">
        <v>286</v>
      </c>
      <c r="B5" s="468" t="s">
        <v>287</v>
      </c>
      <c r="C5" s="53">
        <v>2016</v>
      </c>
      <c r="D5" s="67">
        <f>ДВБ!B8</f>
        <v>0</v>
      </c>
      <c r="E5" s="67"/>
      <c r="F5" s="67"/>
      <c r="G5" s="67"/>
      <c r="H5" s="67"/>
      <c r="I5" s="66">
        <f>SUM(D5:H5)</f>
        <v>0</v>
      </c>
      <c r="J5" s="66">
        <f>ДВБ!B57</f>
        <v>0.8180000000000001</v>
      </c>
    </row>
    <row r="6" spans="1:10" ht="18">
      <c r="A6" s="466"/>
      <c r="B6" s="462"/>
      <c r="C6" s="53">
        <v>2017</v>
      </c>
      <c r="D6" s="67">
        <f>ДВБ!C8</f>
        <v>0</v>
      </c>
      <c r="E6" s="67"/>
      <c r="F6" s="67"/>
      <c r="G6" s="67"/>
      <c r="H6" s="67"/>
      <c r="I6" s="66">
        <f aca="true" t="shared" si="0" ref="I6:I32">SUM(D6:H6)</f>
        <v>0</v>
      </c>
      <c r="J6" s="66">
        <f>ДВБ!C57</f>
        <v>0.8180000000000001</v>
      </c>
    </row>
    <row r="7" spans="1:10" ht="15" customHeight="1">
      <c r="A7" s="467"/>
      <c r="B7" s="468" t="s">
        <v>288</v>
      </c>
      <c r="C7" s="53">
        <v>2016</v>
      </c>
      <c r="D7" s="55">
        <f>ДВБ!E8</f>
        <v>11.600000000000001</v>
      </c>
      <c r="E7" s="55"/>
      <c r="F7" s="55"/>
      <c r="G7" s="55"/>
      <c r="H7" s="55"/>
      <c r="I7" s="66">
        <f t="shared" si="0"/>
        <v>11.600000000000001</v>
      </c>
      <c r="J7" s="56">
        <f>ДВБ!E57</f>
        <v>0.599</v>
      </c>
    </row>
    <row r="8" spans="1:10" ht="18">
      <c r="A8" s="467"/>
      <c r="B8" s="462"/>
      <c r="C8" s="53">
        <v>2017</v>
      </c>
      <c r="D8" s="55">
        <f>ДВБ!F8</f>
        <v>13.9</v>
      </c>
      <c r="E8" s="55"/>
      <c r="F8" s="55"/>
      <c r="G8" s="55"/>
      <c r="H8" s="55"/>
      <c r="I8" s="66">
        <f t="shared" si="0"/>
        <v>13.9</v>
      </c>
      <c r="J8" s="55">
        <f>ДВБ!F57</f>
        <v>0.599</v>
      </c>
    </row>
    <row r="9" spans="1:10" ht="22.5" customHeight="1">
      <c r="A9" s="467"/>
      <c r="B9" s="461" t="s">
        <v>289</v>
      </c>
      <c r="C9" s="53">
        <v>2016</v>
      </c>
      <c r="D9" s="55">
        <f>ДВБ!H8</f>
        <v>508.018</v>
      </c>
      <c r="E9" s="55">
        <f>ДВБ!H23</f>
        <v>4.304</v>
      </c>
      <c r="F9" s="55"/>
      <c r="G9" s="58"/>
      <c r="H9" s="55"/>
      <c r="I9" s="66">
        <f t="shared" si="0"/>
        <v>512.322</v>
      </c>
      <c r="J9" s="55">
        <f>ДВБ!H57</f>
        <v>0.23500000000000001</v>
      </c>
    </row>
    <row r="10" spans="1:10" ht="24.75" customHeight="1">
      <c r="A10" s="467"/>
      <c r="B10" s="462"/>
      <c r="C10" s="53">
        <v>2017</v>
      </c>
      <c r="D10" s="55">
        <f>ДВБ!I8</f>
        <v>537.2880000000001</v>
      </c>
      <c r="E10" s="55">
        <f>ДВБ!I23</f>
        <v>5.229</v>
      </c>
      <c r="F10" s="55"/>
      <c r="G10" s="58"/>
      <c r="H10" s="58"/>
      <c r="I10" s="66">
        <f t="shared" si="0"/>
        <v>542.5170000000002</v>
      </c>
      <c r="J10" s="55">
        <f>ДВБ!I57</f>
        <v>0.23500000000000001</v>
      </c>
    </row>
    <row r="11" spans="1:10" ht="30" customHeight="1">
      <c r="A11" s="467"/>
      <c r="B11" s="461" t="s">
        <v>312</v>
      </c>
      <c r="C11" s="53">
        <v>2016</v>
      </c>
      <c r="D11" s="55">
        <f>ДВБ!K8</f>
        <v>100.275</v>
      </c>
      <c r="E11" s="55">
        <f>ДВБ!K23</f>
        <v>0.7310000000000001</v>
      </c>
      <c r="F11" s="55"/>
      <c r="G11" s="58"/>
      <c r="H11" s="55"/>
      <c r="I11" s="66">
        <f t="shared" si="0"/>
        <v>101.006</v>
      </c>
      <c r="J11" s="55">
        <f>ДВБ!K57</f>
        <v>0</v>
      </c>
    </row>
    <row r="12" spans="1:10" ht="30" customHeight="1">
      <c r="A12" s="467"/>
      <c r="B12" s="462"/>
      <c r="C12" s="53">
        <v>2017</v>
      </c>
      <c r="D12" s="55">
        <f>ДВБ!L8</f>
        <v>98.64999999999999</v>
      </c>
      <c r="E12" s="55">
        <f>ДВБ!L23</f>
        <v>0.8140000000000001</v>
      </c>
      <c r="F12" s="55"/>
      <c r="G12" s="58"/>
      <c r="H12" s="55"/>
      <c r="I12" s="66">
        <f t="shared" si="0"/>
        <v>99.464</v>
      </c>
      <c r="J12" s="55">
        <f>ДВБ!L57</f>
        <v>0</v>
      </c>
    </row>
    <row r="13" spans="1:10" ht="30" customHeight="1">
      <c r="A13" s="467"/>
      <c r="B13" s="461" t="s">
        <v>313</v>
      </c>
      <c r="C13" s="53">
        <v>2016</v>
      </c>
      <c r="D13" s="55">
        <f>ДВБ!N8</f>
        <v>131.609</v>
      </c>
      <c r="E13" s="55">
        <f>ДВБ!N23</f>
        <v>0.308</v>
      </c>
      <c r="F13" s="55">
        <f>ДВБ!N40</f>
        <v>15</v>
      </c>
      <c r="G13" s="58"/>
      <c r="H13" s="55"/>
      <c r="I13" s="66">
        <f t="shared" si="0"/>
        <v>146.917</v>
      </c>
      <c r="J13" s="55">
        <f>ДВБ!N57</f>
        <v>1.816</v>
      </c>
    </row>
    <row r="14" spans="1:10" ht="30" customHeight="1">
      <c r="A14" s="467"/>
      <c r="B14" s="462"/>
      <c r="C14" s="53">
        <v>2017</v>
      </c>
      <c r="D14" s="55">
        <f>ДВБ!O8</f>
        <v>133.28900000000002</v>
      </c>
      <c r="E14" s="55">
        <f>ДВБ!O23</f>
        <v>0.308</v>
      </c>
      <c r="F14" s="55">
        <f>ДВБ!O40</f>
        <v>15</v>
      </c>
      <c r="G14" s="58"/>
      <c r="H14" s="55"/>
      <c r="I14" s="66">
        <f t="shared" si="0"/>
        <v>148.597</v>
      </c>
      <c r="J14" s="55"/>
    </row>
    <row r="15" spans="1:10" ht="19.5" customHeight="1">
      <c r="A15" s="467"/>
      <c r="B15" s="461" t="s">
        <v>290</v>
      </c>
      <c r="C15" s="53">
        <v>2016</v>
      </c>
      <c r="D15" s="55">
        <f>ДВБ!Q8</f>
        <v>177.497</v>
      </c>
      <c r="E15" s="55">
        <f>ДВБ!Q23</f>
        <v>0</v>
      </c>
      <c r="F15" s="55">
        <f>ДВБ!Q40</f>
        <v>93.45</v>
      </c>
      <c r="G15" s="58"/>
      <c r="H15" s="55"/>
      <c r="I15" s="66">
        <f t="shared" si="0"/>
        <v>270.947</v>
      </c>
      <c r="J15" s="55"/>
    </row>
    <row r="16" spans="1:10" ht="18">
      <c r="A16" s="467"/>
      <c r="B16" s="462"/>
      <c r="C16" s="53">
        <v>2017</v>
      </c>
      <c r="D16" s="55">
        <f>ДВБ!R8</f>
        <v>175.146</v>
      </c>
      <c r="E16" s="55">
        <f>ДВБ!R23</f>
        <v>0</v>
      </c>
      <c r="F16" s="55">
        <f>ДВБ!R40</f>
        <v>95.5</v>
      </c>
      <c r="G16" s="58"/>
      <c r="H16" s="55"/>
      <c r="I16" s="66">
        <f t="shared" si="0"/>
        <v>270.64599999999996</v>
      </c>
      <c r="J16" s="55"/>
    </row>
    <row r="17" spans="1:10" ht="21" customHeight="1">
      <c r="A17" s="467"/>
      <c r="B17" s="461" t="s">
        <v>291</v>
      </c>
      <c r="C17" s="53">
        <v>2016</v>
      </c>
      <c r="D17" s="55">
        <f>ДВБ!T8</f>
        <v>115.963</v>
      </c>
      <c r="E17" s="55">
        <f>ДВБ!T23</f>
        <v>0.447</v>
      </c>
      <c r="F17" s="55">
        <f>ДВБ!T40</f>
        <v>10.538</v>
      </c>
      <c r="G17" s="55">
        <f>ДВБ!T49</f>
        <v>7.2044</v>
      </c>
      <c r="H17" s="55"/>
      <c r="I17" s="66">
        <f t="shared" si="0"/>
        <v>134.1524</v>
      </c>
      <c r="J17" s="55"/>
    </row>
    <row r="18" spans="1:10" ht="18">
      <c r="A18" s="467"/>
      <c r="B18" s="462"/>
      <c r="C18" s="53">
        <v>2017</v>
      </c>
      <c r="D18" s="55">
        <f>ДВБ!U8</f>
        <v>135.61599999999999</v>
      </c>
      <c r="E18" s="55">
        <f>ДВБ!U23</f>
        <v>0.481</v>
      </c>
      <c r="F18" s="55">
        <f>ДВБ!U40</f>
        <v>10.4862</v>
      </c>
      <c r="G18" s="55">
        <f>ДВБ!U49</f>
        <v>7.4844</v>
      </c>
      <c r="H18" s="55"/>
      <c r="I18" s="66">
        <f t="shared" si="0"/>
        <v>154.06759999999997</v>
      </c>
      <c r="J18" s="55"/>
    </row>
    <row r="19" spans="1:10" ht="25.5" customHeight="1">
      <c r="A19" s="467"/>
      <c r="B19" s="57" t="s">
        <v>292</v>
      </c>
      <c r="C19" s="53">
        <v>2016</v>
      </c>
      <c r="D19" s="55">
        <f>ДВБ!W8</f>
        <v>624.1039999999999</v>
      </c>
      <c r="E19" s="55">
        <f>ДВБ!W23</f>
        <v>21.629</v>
      </c>
      <c r="F19" s="55">
        <f>ДВБ!W40</f>
        <v>4.574</v>
      </c>
      <c r="G19" s="58"/>
      <c r="H19" s="55"/>
      <c r="I19" s="66">
        <f t="shared" si="0"/>
        <v>650.3069999999999</v>
      </c>
      <c r="J19" s="55">
        <f>ДВБ!W57</f>
        <v>0.154</v>
      </c>
    </row>
    <row r="20" spans="1:10" ht="26.25" customHeight="1">
      <c r="A20" s="467"/>
      <c r="B20" s="54" t="s">
        <v>293</v>
      </c>
      <c r="C20" s="53">
        <v>2017</v>
      </c>
      <c r="D20" s="55">
        <f>ДВБ!X8</f>
        <v>675.4039999999999</v>
      </c>
      <c r="E20" s="55">
        <f>ДВБ!X23</f>
        <v>23.721</v>
      </c>
      <c r="F20" s="55">
        <f>ДВБ!X40</f>
        <v>5.027</v>
      </c>
      <c r="G20" s="58"/>
      <c r="H20" s="55"/>
      <c r="I20" s="66">
        <f t="shared" si="0"/>
        <v>704.1519999999999</v>
      </c>
      <c r="J20" s="55">
        <f>ДВБ!X57</f>
        <v>0.154</v>
      </c>
    </row>
    <row r="21" spans="1:10" ht="23.25" customHeight="1">
      <c r="A21" s="467"/>
      <c r="B21" s="59" t="s">
        <v>292</v>
      </c>
      <c r="C21" s="53">
        <v>2016</v>
      </c>
      <c r="D21" s="55">
        <f>ДВБ!Z8</f>
        <v>393.011</v>
      </c>
      <c r="E21" s="55">
        <f>ДВБ!Z23</f>
        <v>10.706</v>
      </c>
      <c r="F21" s="55">
        <f>ДВБ!Z40</f>
        <v>0.465</v>
      </c>
      <c r="G21" s="55"/>
      <c r="H21" s="55"/>
      <c r="I21" s="66">
        <f t="shared" si="0"/>
        <v>404.182</v>
      </c>
      <c r="J21" s="55">
        <f>ДВБ!Z57</f>
        <v>0.002</v>
      </c>
    </row>
    <row r="22" spans="1:10" ht="24" customHeight="1">
      <c r="A22" s="467"/>
      <c r="B22" s="60" t="s">
        <v>294</v>
      </c>
      <c r="C22" s="53">
        <v>2017</v>
      </c>
      <c r="D22" s="55">
        <f>ДВБ!AA8</f>
        <v>437.004</v>
      </c>
      <c r="E22" s="55">
        <f>ДВБ!AA23</f>
        <v>13.035</v>
      </c>
      <c r="F22" s="55">
        <f>ДВБ!AA40</f>
        <v>0.465</v>
      </c>
      <c r="G22" s="55"/>
      <c r="H22" s="55"/>
      <c r="I22" s="66">
        <f t="shared" si="0"/>
        <v>450.504</v>
      </c>
      <c r="J22" s="55">
        <f>ДВБ!AA57</f>
        <v>0.027000000000000003</v>
      </c>
    </row>
    <row r="23" spans="1:10" ht="24" customHeight="1">
      <c r="A23" s="467"/>
      <c r="B23" s="59" t="s">
        <v>292</v>
      </c>
      <c r="C23" s="53">
        <v>2016</v>
      </c>
      <c r="D23" s="55">
        <f>ДВБ!AC8</f>
        <v>328.62299999999993</v>
      </c>
      <c r="E23" s="55">
        <f>ДВБ!AC23</f>
        <v>8.014</v>
      </c>
      <c r="F23" s="55">
        <f>ДВБ!AC40</f>
        <v>0.05</v>
      </c>
      <c r="G23" s="55">
        <f>ДВБ!AC49</f>
        <v>1.4</v>
      </c>
      <c r="H23" s="55"/>
      <c r="I23" s="66">
        <f t="shared" si="0"/>
        <v>338.08699999999993</v>
      </c>
      <c r="J23" s="55">
        <f>ДВБ!AC57</f>
        <v>0</v>
      </c>
    </row>
    <row r="24" spans="1:10" ht="24" customHeight="1">
      <c r="A24" s="467"/>
      <c r="B24" s="61" t="s">
        <v>295</v>
      </c>
      <c r="C24" s="53">
        <v>2017</v>
      </c>
      <c r="D24" s="55">
        <f>ДВБ!AD8</f>
        <v>358.86899999999997</v>
      </c>
      <c r="E24" s="55">
        <f>ДВБ!AD23</f>
        <v>9.596</v>
      </c>
      <c r="F24" s="55">
        <f>ДВБ!AD40</f>
        <v>0.001</v>
      </c>
      <c r="G24" s="55">
        <f>ДВБ!AD49</f>
        <v>1.4</v>
      </c>
      <c r="H24" s="55"/>
      <c r="I24" s="66">
        <f t="shared" si="0"/>
        <v>369.86599999999993</v>
      </c>
      <c r="J24" s="55">
        <f>ДВБ!AD57</f>
        <v>0</v>
      </c>
    </row>
    <row r="25" spans="1:10" ht="24" customHeight="1">
      <c r="A25" s="467"/>
      <c r="B25" s="59" t="s">
        <v>292</v>
      </c>
      <c r="C25" s="53">
        <v>2016</v>
      </c>
      <c r="D25" s="55">
        <f>ДВБ!AF8</f>
        <v>115.45299999999999</v>
      </c>
      <c r="E25" s="55">
        <f>ДВБ!AF23</f>
        <v>8.822000000000001</v>
      </c>
      <c r="F25" s="55">
        <f>ДВБ!AF40</f>
        <v>1.252</v>
      </c>
      <c r="G25" s="55">
        <f>ДВБ!AF49</f>
        <v>3.7787</v>
      </c>
      <c r="H25" s="55"/>
      <c r="I25" s="66">
        <f t="shared" si="0"/>
        <v>129.30569999999997</v>
      </c>
      <c r="J25" s="55">
        <f>ДВБ!AF57</f>
        <v>3.933</v>
      </c>
    </row>
    <row r="26" spans="1:10" ht="24" customHeight="1">
      <c r="A26" s="467"/>
      <c r="B26" s="60" t="s">
        <v>296</v>
      </c>
      <c r="C26" s="53">
        <v>2017</v>
      </c>
      <c r="D26" s="55">
        <f>ДВБ!AG8</f>
        <v>112.409</v>
      </c>
      <c r="E26" s="55">
        <f>ДВБ!AG23</f>
        <v>8.494</v>
      </c>
      <c r="F26" s="55">
        <f>ДВБ!AG40</f>
        <v>1.264</v>
      </c>
      <c r="G26" s="55">
        <f>ДВБ!AG49</f>
        <v>3.5497</v>
      </c>
      <c r="H26" s="55"/>
      <c r="I26" s="66">
        <f t="shared" si="0"/>
        <v>125.7167</v>
      </c>
      <c r="J26" s="55">
        <f>ДВБ!AG57</f>
        <v>4.0249999999999995</v>
      </c>
    </row>
    <row r="27" spans="1:11" ht="24" customHeight="1">
      <c r="A27" s="467"/>
      <c r="B27" s="61" t="s">
        <v>297</v>
      </c>
      <c r="C27" s="53">
        <v>2016</v>
      </c>
      <c r="D27" s="55">
        <f>ДВБ!AJ8</f>
        <v>5.36895</v>
      </c>
      <c r="E27" s="55">
        <f>ДВБ!AJ23</f>
        <v>22.077</v>
      </c>
      <c r="F27" s="55">
        <f>ДВБ!AJ40</f>
        <v>1.6420000000000001</v>
      </c>
      <c r="G27" s="55">
        <f>ДВБ!AJ49</f>
        <v>1.48</v>
      </c>
      <c r="H27" s="55">
        <f>ДВБ!AJ54</f>
        <v>2</v>
      </c>
      <c r="I27" s="66">
        <f t="shared" si="0"/>
        <v>32.56795</v>
      </c>
      <c r="J27" s="55"/>
      <c r="K27" s="62"/>
    </row>
    <row r="28" spans="1:11" ht="24" customHeight="1">
      <c r="A28" s="467"/>
      <c r="B28" s="61" t="s">
        <v>298</v>
      </c>
      <c r="C28" s="53">
        <v>2017</v>
      </c>
      <c r="D28" s="55">
        <f>ДВБ!AM8</f>
        <v>7.05</v>
      </c>
      <c r="E28" s="55">
        <f>ДВБ!AM23</f>
        <v>23.2345</v>
      </c>
      <c r="F28" s="55">
        <f>ДВБ!AM40</f>
        <v>1.677</v>
      </c>
      <c r="G28" s="55">
        <f>ДВБ!AM49</f>
        <v>1.498</v>
      </c>
      <c r="H28" s="55">
        <f>ДВБ!AM54</f>
        <v>1.5</v>
      </c>
      <c r="I28" s="66">
        <f t="shared" si="0"/>
        <v>34.9595</v>
      </c>
      <c r="J28" s="55"/>
      <c r="K28" s="62"/>
    </row>
    <row r="29" spans="1:10" ht="24" customHeight="1">
      <c r="A29" s="467"/>
      <c r="B29" s="59" t="s">
        <v>297</v>
      </c>
      <c r="C29" s="53">
        <v>2016</v>
      </c>
      <c r="D29" s="55">
        <f>ДВБ!AQ8</f>
        <v>5.258000000000001</v>
      </c>
      <c r="E29" s="55">
        <f>ДВБ!AQ23</f>
        <v>2.142</v>
      </c>
      <c r="F29" s="55">
        <f>ДВБ!AQ40</f>
        <v>0</v>
      </c>
      <c r="G29" s="55">
        <f>ДВБ!AQ49</f>
        <v>1.448</v>
      </c>
      <c r="H29" s="55"/>
      <c r="I29" s="66">
        <f t="shared" si="0"/>
        <v>8.848</v>
      </c>
      <c r="J29" s="55"/>
    </row>
    <row r="30" spans="1:10" ht="24" customHeight="1">
      <c r="A30" s="467"/>
      <c r="B30" s="60" t="s">
        <v>299</v>
      </c>
      <c r="C30" s="53">
        <v>2017</v>
      </c>
      <c r="D30" s="55">
        <f>ДВБ!AR8</f>
        <v>5.683</v>
      </c>
      <c r="E30" s="55">
        <f>ДВБ!AR23</f>
        <v>7.4212</v>
      </c>
      <c r="F30" s="55">
        <f>ДВБ!AR40</f>
        <v>0</v>
      </c>
      <c r="G30" s="55">
        <f>ДВБ!AR49</f>
        <v>1.8930000000000002</v>
      </c>
      <c r="H30" s="55"/>
      <c r="I30" s="66">
        <f t="shared" si="0"/>
        <v>14.9972</v>
      </c>
      <c r="J30" s="55"/>
    </row>
    <row r="31" spans="1:10" ht="24" customHeight="1">
      <c r="A31" s="467"/>
      <c r="B31" s="469" t="s">
        <v>300</v>
      </c>
      <c r="C31" s="53">
        <v>2016</v>
      </c>
      <c r="D31" s="55">
        <f>'Лососи тихоокеанские'!AI7</f>
        <v>22.499999999999996</v>
      </c>
      <c r="E31" s="55"/>
      <c r="F31" s="55"/>
      <c r="G31" s="55"/>
      <c r="H31" s="55"/>
      <c r="I31" s="66">
        <f t="shared" si="0"/>
        <v>22.499999999999996</v>
      </c>
      <c r="J31" s="55"/>
    </row>
    <row r="32" spans="1:10" ht="24" customHeight="1">
      <c r="A32" s="467"/>
      <c r="B32" s="470"/>
      <c r="C32" s="53">
        <v>2017</v>
      </c>
      <c r="D32" s="55">
        <f>'Лососи тихоокеанские'!AJ7</f>
        <v>22.499999999999996</v>
      </c>
      <c r="E32" s="55"/>
      <c r="F32" s="55"/>
      <c r="G32" s="55"/>
      <c r="H32" s="55"/>
      <c r="I32" s="66">
        <f t="shared" si="0"/>
        <v>22.499999999999996</v>
      </c>
      <c r="J32" s="55"/>
    </row>
    <row r="33" spans="1:10" ht="24" customHeight="1">
      <c r="A33" s="467"/>
      <c r="B33" s="467" t="s">
        <v>301</v>
      </c>
      <c r="C33" s="53">
        <v>2016</v>
      </c>
      <c r="D33" s="63">
        <f>D5+D7+D9+D11+D13+D15+D17+D19+D21+D23+D25+D27+D29+D31</f>
        <v>2539.2799499999996</v>
      </c>
      <c r="E33" s="63">
        <f>E5+E7+E9+E11+E13+E15+E17+E19+E21+E23+E25+E27+E29+E31</f>
        <v>79.17999999999999</v>
      </c>
      <c r="F33" s="63">
        <f>F5+F7+F9+F11+F13+F15+F17+F19+F21+F23+F25+F27+F29+F31</f>
        <v>126.97099999999999</v>
      </c>
      <c r="G33" s="63">
        <f>G5+G7+G9+G11+G13+G15+G17+G19+G21+G23+G25+G27+G29+G31</f>
        <v>15.311100000000001</v>
      </c>
      <c r="H33" s="63">
        <f>H5+H7+H9+H11+H13+H15+H17+H19+H21+H23+H25+H27+H29+H31</f>
        <v>2</v>
      </c>
      <c r="I33" s="63">
        <f>D33+E33+F33+G33+H33</f>
        <v>2762.7420499999994</v>
      </c>
      <c r="J33" s="63">
        <f>J5+J7+J9+J11+J13+J15+J17+J19+J21+J23+J25+J27+J29+J31</f>
        <v>7.5569999999999995</v>
      </c>
    </row>
    <row r="34" spans="1:10" ht="24" customHeight="1">
      <c r="A34" s="464"/>
      <c r="B34" s="464"/>
      <c r="C34" s="53">
        <v>2017</v>
      </c>
      <c r="D34" s="63">
        <f>D6+D8+D10+D12+D14+D16+D18+D20+D22+D24+D26+D28+D30+D32</f>
        <v>2712.8080000000004</v>
      </c>
      <c r="E34" s="63">
        <f aca="true" t="shared" si="1" ref="E34:J34">E6+E8+E10+E12+E14+E16+E18+E20+E22+E24+E26+E28+E30+E32</f>
        <v>92.3337</v>
      </c>
      <c r="F34" s="63">
        <f t="shared" si="1"/>
        <v>129.4202</v>
      </c>
      <c r="G34" s="63">
        <f t="shared" si="1"/>
        <v>15.825099999999999</v>
      </c>
      <c r="H34" s="63">
        <f t="shared" si="1"/>
        <v>1.5</v>
      </c>
      <c r="I34" s="63">
        <f t="shared" si="1"/>
        <v>2951.8869999999997</v>
      </c>
      <c r="J34" s="63">
        <f t="shared" si="1"/>
        <v>5.858</v>
      </c>
    </row>
    <row r="35" spans="1:10" ht="24" customHeight="1">
      <c r="A35" s="463" t="s">
        <v>302</v>
      </c>
      <c r="B35" s="469" t="s">
        <v>177</v>
      </c>
      <c r="C35" s="53">
        <v>2016</v>
      </c>
      <c r="D35" s="55"/>
      <c r="E35" s="68">
        <f>'СБ ЗБ'!B28</f>
        <v>8.75</v>
      </c>
      <c r="F35" s="55">
        <f>'СБ ЗБ'!B32</f>
        <v>1.1</v>
      </c>
      <c r="G35" s="55"/>
      <c r="H35" s="55"/>
      <c r="I35" s="66">
        <f>SUM(D35:H35)</f>
        <v>9.85</v>
      </c>
      <c r="J35" s="55">
        <f>'СБ ЗБ'!B34</f>
        <v>0.2</v>
      </c>
    </row>
    <row r="36" spans="1:10" ht="24" customHeight="1">
      <c r="A36" s="467"/>
      <c r="B36" s="470"/>
      <c r="C36" s="53">
        <v>2017</v>
      </c>
      <c r="D36" s="55"/>
      <c r="E36" s="68">
        <f>'СБ ЗБ'!C28</f>
        <v>10.11</v>
      </c>
      <c r="F36" s="55">
        <f>'СБ ЗБ'!C32</f>
        <v>1.1</v>
      </c>
      <c r="G36" s="55"/>
      <c r="H36" s="55"/>
      <c r="I36" s="66">
        <f>SUM(D36:H36)</f>
        <v>11.209999999999999</v>
      </c>
      <c r="J36" s="55">
        <f>'СБ ЗБ'!C34</f>
        <v>0.2</v>
      </c>
    </row>
    <row r="37" spans="1:10" ht="24" customHeight="1">
      <c r="A37" s="467"/>
      <c r="B37" s="469" t="s">
        <v>197</v>
      </c>
      <c r="C37" s="53">
        <v>2016</v>
      </c>
      <c r="D37" s="55"/>
      <c r="E37" s="55"/>
      <c r="F37" s="55"/>
      <c r="G37" s="55"/>
      <c r="H37" s="55"/>
      <c r="I37" s="66">
        <f>SUM(D37:H37)</f>
        <v>0</v>
      </c>
      <c r="J37" s="55">
        <f>'СБ ЗБ'!E34</f>
        <v>0.05</v>
      </c>
    </row>
    <row r="38" spans="1:10" ht="24" customHeight="1">
      <c r="A38" s="467"/>
      <c r="B38" s="470"/>
      <c r="C38" s="53">
        <v>2017</v>
      </c>
      <c r="D38" s="55"/>
      <c r="E38" s="55"/>
      <c r="F38" s="55"/>
      <c r="G38" s="55"/>
      <c r="H38" s="55"/>
      <c r="I38" s="66">
        <f>SUM(D38:H38)</f>
        <v>0</v>
      </c>
      <c r="J38" s="55">
        <f>'СБ ЗБ'!F34</f>
        <v>0.05</v>
      </c>
    </row>
    <row r="39" spans="1:10" ht="24" customHeight="1">
      <c r="A39" s="467"/>
      <c r="B39" s="463" t="s">
        <v>301</v>
      </c>
      <c r="C39" s="53">
        <v>2016</v>
      </c>
      <c r="D39" s="63"/>
      <c r="E39" s="63">
        <f aca="true" t="shared" si="2" ref="E39:J39">E35+E37</f>
        <v>8.75</v>
      </c>
      <c r="F39" s="63">
        <f t="shared" si="2"/>
        <v>1.1</v>
      </c>
      <c r="G39" s="63"/>
      <c r="H39" s="63"/>
      <c r="I39" s="63">
        <f>I35+I37</f>
        <v>9.85</v>
      </c>
      <c r="J39" s="63">
        <f t="shared" si="2"/>
        <v>0.25</v>
      </c>
    </row>
    <row r="40" spans="1:10" ht="24" customHeight="1">
      <c r="A40" s="464"/>
      <c r="B40" s="464"/>
      <c r="C40" s="53">
        <v>2017</v>
      </c>
      <c r="D40" s="63"/>
      <c r="E40" s="63">
        <f aca="true" t="shared" si="3" ref="E40:J40">E36+E38</f>
        <v>10.11</v>
      </c>
      <c r="F40" s="63">
        <f t="shared" si="3"/>
        <v>1.1</v>
      </c>
      <c r="G40" s="63"/>
      <c r="H40" s="63"/>
      <c r="I40" s="63">
        <f>I36+I38</f>
        <v>11.209999999999999</v>
      </c>
      <c r="J40" s="63">
        <f t="shared" si="3"/>
        <v>0.25</v>
      </c>
    </row>
    <row r="41" spans="1:10" ht="24" customHeight="1">
      <c r="A41" s="463" t="s">
        <v>303</v>
      </c>
      <c r="B41" s="469" t="s">
        <v>178</v>
      </c>
      <c r="C41" s="53">
        <v>2016</v>
      </c>
      <c r="D41" s="71"/>
      <c r="E41" s="55"/>
      <c r="F41" s="55"/>
      <c r="G41" s="55"/>
      <c r="H41" s="55"/>
      <c r="I41" s="55"/>
      <c r="J41" s="55"/>
    </row>
    <row r="42" spans="1:10" ht="24" customHeight="1">
      <c r="A42" s="467"/>
      <c r="B42" s="470"/>
      <c r="C42" s="53">
        <v>2017</v>
      </c>
      <c r="D42" s="71"/>
      <c r="E42" s="55"/>
      <c r="F42" s="55"/>
      <c r="G42" s="55"/>
      <c r="H42" s="55"/>
      <c r="I42" s="55"/>
      <c r="J42" s="55"/>
    </row>
    <row r="43" spans="1:10" ht="24" customHeight="1">
      <c r="A43" s="467"/>
      <c r="B43" s="469" t="s">
        <v>179</v>
      </c>
      <c r="C43" s="53">
        <v>2016</v>
      </c>
      <c r="D43" s="71">
        <f>'АЧБ ВКБ'!C10</f>
        <v>0.0002</v>
      </c>
      <c r="E43" s="55"/>
      <c r="F43" s="55"/>
      <c r="G43" s="55"/>
      <c r="H43" s="55"/>
      <c r="I43" s="55">
        <f>SUM(D43:H43)</f>
        <v>0.0002</v>
      </c>
      <c r="J43" s="55"/>
    </row>
    <row r="44" spans="1:10" ht="24" customHeight="1">
      <c r="A44" s="467"/>
      <c r="B44" s="470"/>
      <c r="C44" s="53">
        <v>2017</v>
      </c>
      <c r="D44" s="71">
        <f>'АЧБ ВКБ'!D10</f>
        <v>0.0002</v>
      </c>
      <c r="E44" s="55"/>
      <c r="F44" s="55"/>
      <c r="G44" s="55"/>
      <c r="H44" s="55"/>
      <c r="I44" s="71">
        <f>SUM(D44:H44)</f>
        <v>0.0002</v>
      </c>
      <c r="J44" s="55"/>
    </row>
    <row r="45" spans="1:11" s="62" customFormat="1" ht="24" customHeight="1">
      <c r="A45" s="467"/>
      <c r="B45" s="463" t="s">
        <v>301</v>
      </c>
      <c r="C45" s="53">
        <v>2016</v>
      </c>
      <c r="D45" s="63">
        <f aca="true" t="shared" si="4" ref="D45:I46">D41+D43</f>
        <v>0.0002</v>
      </c>
      <c r="E45" s="63">
        <f t="shared" si="4"/>
        <v>0</v>
      </c>
      <c r="F45" s="63">
        <f t="shared" si="4"/>
        <v>0</v>
      </c>
      <c r="G45" s="63">
        <f t="shared" si="4"/>
        <v>0</v>
      </c>
      <c r="H45" s="63">
        <f t="shared" si="4"/>
        <v>0</v>
      </c>
      <c r="I45" s="63">
        <f t="shared" si="4"/>
        <v>0.0002</v>
      </c>
      <c r="J45" s="63"/>
      <c r="K45" s="49"/>
    </row>
    <row r="46" spans="1:11" s="62" customFormat="1" ht="24" customHeight="1">
      <c r="A46" s="464"/>
      <c r="B46" s="464"/>
      <c r="C46" s="53">
        <v>2017</v>
      </c>
      <c r="D46" s="63">
        <f t="shared" si="4"/>
        <v>0.0002</v>
      </c>
      <c r="E46" s="63">
        <f t="shared" si="4"/>
        <v>0</v>
      </c>
      <c r="F46" s="63">
        <f t="shared" si="4"/>
        <v>0</v>
      </c>
      <c r="G46" s="63">
        <f t="shared" si="4"/>
        <v>0</v>
      </c>
      <c r="H46" s="63">
        <f t="shared" si="4"/>
        <v>0</v>
      </c>
      <c r="I46" s="72">
        <f t="shared" si="4"/>
        <v>0.0002</v>
      </c>
      <c r="J46" s="63"/>
      <c r="K46" s="49"/>
    </row>
    <row r="47" spans="1:10" ht="24" customHeight="1">
      <c r="A47" s="463" t="s">
        <v>304</v>
      </c>
      <c r="B47" s="463" t="s">
        <v>180</v>
      </c>
      <c r="C47" s="53">
        <v>2016</v>
      </c>
      <c r="D47" s="55">
        <f>'СБ ЗБ'!O15</f>
        <v>72.53800000000001</v>
      </c>
      <c r="E47" s="55"/>
      <c r="F47" s="55"/>
      <c r="G47" s="55"/>
      <c r="H47" s="55"/>
      <c r="I47" s="63">
        <f>'СБ ЗБ'!O14</f>
        <v>72.53800000000001</v>
      </c>
      <c r="J47" s="55"/>
    </row>
    <row r="48" spans="1:10" ht="24" customHeight="1">
      <c r="A48" s="467"/>
      <c r="B48" s="464"/>
      <c r="C48" s="53">
        <v>2017</v>
      </c>
      <c r="D48" s="55">
        <f>'СБ ЗБ'!T15</f>
        <v>82.58999999999999</v>
      </c>
      <c r="E48" s="55"/>
      <c r="F48" s="55"/>
      <c r="G48" s="55"/>
      <c r="H48" s="55"/>
      <c r="I48" s="63"/>
      <c r="J48" s="55"/>
    </row>
    <row r="49" spans="1:10" ht="24" customHeight="1">
      <c r="A49" s="467"/>
      <c r="B49" s="463" t="s">
        <v>301</v>
      </c>
      <c r="C49" s="53">
        <v>2016</v>
      </c>
      <c r="D49" s="63">
        <f>D47</f>
        <v>72.53800000000001</v>
      </c>
      <c r="E49" s="63"/>
      <c r="F49" s="63"/>
      <c r="G49" s="63"/>
      <c r="H49" s="63"/>
      <c r="I49" s="63">
        <f>SUM(D49:H49)</f>
        <v>72.53800000000001</v>
      </c>
      <c r="J49" s="63"/>
    </row>
    <row r="50" spans="1:10" ht="24" customHeight="1">
      <c r="A50" s="464"/>
      <c r="B50" s="464"/>
      <c r="C50" s="53">
        <v>2017</v>
      </c>
      <c r="D50" s="63">
        <f>D48</f>
        <v>82.58999999999999</v>
      </c>
      <c r="E50" s="63"/>
      <c r="F50" s="63"/>
      <c r="G50" s="63"/>
      <c r="H50" s="63"/>
      <c r="I50" s="63">
        <f>'СБ ЗБ'!T14</f>
        <v>82.58999999999999</v>
      </c>
      <c r="J50" s="63"/>
    </row>
    <row r="51" spans="1:10" ht="24" customHeight="1">
      <c r="A51" s="463" t="s">
        <v>305</v>
      </c>
      <c r="B51" s="463" t="s">
        <v>181</v>
      </c>
      <c r="C51" s="53">
        <v>2016</v>
      </c>
      <c r="D51" s="55">
        <f>'АЧБ ВКБ'!L10</f>
        <v>21.92437</v>
      </c>
      <c r="E51" s="55">
        <f>'АЧБ ВКБ'!L23</f>
        <v>0.0295</v>
      </c>
      <c r="F51" s="55"/>
      <c r="G51" s="55"/>
      <c r="H51" s="55"/>
      <c r="I51" s="55"/>
      <c r="J51" s="55">
        <f>'АЧБ ВКБ'!L25</f>
        <v>6</v>
      </c>
    </row>
    <row r="52" spans="1:10" ht="24" customHeight="1">
      <c r="A52" s="467"/>
      <c r="B52" s="464"/>
      <c r="C52" s="53">
        <v>2017</v>
      </c>
      <c r="D52" s="55">
        <f>'АЧБ ВКБ'!M10</f>
        <v>21.997198</v>
      </c>
      <c r="E52" s="55">
        <f>'АЧБ ВКБ'!M23</f>
        <v>0.028</v>
      </c>
      <c r="F52" s="55"/>
      <c r="G52" s="55"/>
      <c r="H52" s="55"/>
      <c r="I52" s="55"/>
      <c r="J52" s="55">
        <f>'АЧБ ВКБ'!M25</f>
        <v>6</v>
      </c>
    </row>
    <row r="53" spans="1:10" ht="24" customHeight="1">
      <c r="A53" s="467"/>
      <c r="B53" s="463" t="s">
        <v>301</v>
      </c>
      <c r="C53" s="53">
        <v>2016</v>
      </c>
      <c r="D53" s="63">
        <f>D51</f>
        <v>21.92437</v>
      </c>
      <c r="E53" s="63">
        <f>E51</f>
        <v>0.0295</v>
      </c>
      <c r="F53" s="63"/>
      <c r="G53" s="63"/>
      <c r="H53" s="63"/>
      <c r="I53" s="63">
        <f>SUM(D53:H53)</f>
        <v>21.95387</v>
      </c>
      <c r="J53" s="70">
        <f>J51</f>
        <v>6</v>
      </c>
    </row>
    <row r="54" spans="1:10" ht="24" customHeight="1">
      <c r="A54" s="464"/>
      <c r="B54" s="464"/>
      <c r="C54" s="53">
        <v>2017</v>
      </c>
      <c r="D54" s="63">
        <f>D52</f>
        <v>21.997198</v>
      </c>
      <c r="E54" s="63">
        <f>E52</f>
        <v>0.028</v>
      </c>
      <c r="F54" s="63"/>
      <c r="G54" s="63"/>
      <c r="H54" s="63"/>
      <c r="I54" s="63">
        <f>SUM(D54:H54)</f>
        <v>22.025198</v>
      </c>
      <c r="J54" s="70">
        <f>J52</f>
        <v>6</v>
      </c>
    </row>
    <row r="55" spans="1:10" ht="24" customHeight="1">
      <c r="A55" s="463" t="s">
        <v>306</v>
      </c>
      <c r="B55" s="463" t="s">
        <v>238</v>
      </c>
      <c r="C55" s="53">
        <v>2016</v>
      </c>
      <c r="D55" s="55"/>
      <c r="E55" s="55"/>
      <c r="F55" s="55"/>
      <c r="G55" s="55"/>
      <c r="H55" s="55"/>
      <c r="I55" s="55"/>
      <c r="J55" s="55">
        <f>'ВСБ ЗСБ'!B8</f>
        <v>0.044</v>
      </c>
    </row>
    <row r="56" spans="1:10" ht="24" customHeight="1">
      <c r="A56" s="467"/>
      <c r="B56" s="464"/>
      <c r="C56" s="53">
        <v>2017</v>
      </c>
      <c r="D56" s="55"/>
      <c r="E56" s="55"/>
      <c r="F56" s="55"/>
      <c r="G56" s="55"/>
      <c r="H56" s="55"/>
      <c r="I56" s="55"/>
      <c r="J56" s="55">
        <f>'ВСБ ЗСБ'!C8</f>
        <v>0.044</v>
      </c>
    </row>
    <row r="57" spans="1:10" ht="24" customHeight="1">
      <c r="A57" s="467"/>
      <c r="B57" s="463" t="s">
        <v>301</v>
      </c>
      <c r="C57" s="53">
        <v>2016</v>
      </c>
      <c r="D57" s="63"/>
      <c r="E57" s="63"/>
      <c r="F57" s="63"/>
      <c r="G57" s="63"/>
      <c r="H57" s="63"/>
      <c r="I57" s="63"/>
      <c r="J57" s="70">
        <f>J55</f>
        <v>0.044</v>
      </c>
    </row>
    <row r="58" spans="1:10" ht="24" customHeight="1">
      <c r="A58" s="464"/>
      <c r="B58" s="464"/>
      <c r="C58" s="53">
        <v>2017</v>
      </c>
      <c r="D58" s="63"/>
      <c r="E58" s="63"/>
      <c r="F58" s="63"/>
      <c r="G58" s="63"/>
      <c r="H58" s="63"/>
      <c r="I58" s="63"/>
      <c r="J58" s="70">
        <f>J56</f>
        <v>0.044</v>
      </c>
    </row>
    <row r="59" spans="1:10" ht="24" customHeight="1">
      <c r="A59" s="463" t="s">
        <v>307</v>
      </c>
      <c r="B59" s="463" t="s">
        <v>239</v>
      </c>
      <c r="C59" s="53">
        <v>2016</v>
      </c>
      <c r="D59" s="55"/>
      <c r="E59" s="55"/>
      <c r="F59" s="55"/>
      <c r="G59" s="55"/>
      <c r="H59" s="55"/>
      <c r="I59" s="55"/>
      <c r="J59" s="55">
        <f>'ВСБ ЗСБ'!E8</f>
        <v>0.2</v>
      </c>
    </row>
    <row r="60" spans="1:10" ht="24" customHeight="1">
      <c r="A60" s="467"/>
      <c r="B60" s="464"/>
      <c r="C60" s="53">
        <v>2017</v>
      </c>
      <c r="D60" s="55"/>
      <c r="E60" s="55"/>
      <c r="F60" s="55"/>
      <c r="G60" s="55"/>
      <c r="H60" s="55"/>
      <c r="I60" s="55"/>
      <c r="J60" s="55">
        <f>'ВСБ ЗСБ'!F8</f>
        <v>0.2</v>
      </c>
    </row>
    <row r="61" spans="1:10" ht="24" customHeight="1">
      <c r="A61" s="467"/>
      <c r="B61" s="463" t="s">
        <v>301</v>
      </c>
      <c r="C61" s="53">
        <v>2016</v>
      </c>
      <c r="D61" s="63"/>
      <c r="E61" s="63"/>
      <c r="F61" s="63"/>
      <c r="G61" s="63"/>
      <c r="H61" s="63"/>
      <c r="I61" s="63"/>
      <c r="J61" s="70">
        <f>J59</f>
        <v>0.2</v>
      </c>
    </row>
    <row r="62" spans="1:10" ht="24" customHeight="1">
      <c r="A62" s="464"/>
      <c r="B62" s="464"/>
      <c r="C62" s="53">
        <v>2017</v>
      </c>
      <c r="D62" s="63"/>
      <c r="E62" s="63"/>
      <c r="F62" s="63"/>
      <c r="G62" s="63"/>
      <c r="H62" s="63"/>
      <c r="I62" s="63"/>
      <c r="J62" s="70">
        <f>J60</f>
        <v>0.2</v>
      </c>
    </row>
    <row r="63" spans="1:10" ht="24" customHeight="1">
      <c r="A63" s="463" t="s">
        <v>308</v>
      </c>
      <c r="B63" s="463" t="s">
        <v>309</v>
      </c>
      <c r="C63" s="53">
        <v>2016</v>
      </c>
      <c r="D63" s="69">
        <f>Байкал!H8</f>
        <v>1.15</v>
      </c>
      <c r="E63" s="63"/>
      <c r="F63" s="63"/>
      <c r="G63" s="63"/>
      <c r="H63" s="63"/>
      <c r="I63" s="63">
        <f>SUM(D63:H63)</f>
        <v>1.15</v>
      </c>
      <c r="J63" s="55">
        <f>Байкал!H12</f>
        <v>2.5</v>
      </c>
    </row>
    <row r="64" spans="1:10" ht="24" customHeight="1">
      <c r="A64" s="464"/>
      <c r="B64" s="464"/>
      <c r="C64" s="53">
        <v>2017</v>
      </c>
      <c r="D64" s="69">
        <f>Байкал!I8</f>
        <v>0.55</v>
      </c>
      <c r="E64" s="63"/>
      <c r="F64" s="63"/>
      <c r="G64" s="63"/>
      <c r="H64" s="63"/>
      <c r="I64" s="63">
        <f>SUM(D64:H64)</f>
        <v>0.55</v>
      </c>
      <c r="J64" s="55">
        <f>Байкал!I12</f>
        <v>3</v>
      </c>
    </row>
    <row r="65" spans="1:10" ht="24" customHeight="1">
      <c r="A65" s="478" t="s">
        <v>310</v>
      </c>
      <c r="B65" s="479"/>
      <c r="C65" s="53">
        <v>2016</v>
      </c>
      <c r="D65" s="63">
        <f>D33+D39+D45+D49+D53+D63</f>
        <v>2634.89252</v>
      </c>
      <c r="E65" s="63">
        <f aca="true" t="shared" si="5" ref="E65:J66">E33+E39+E45+E49+E53+E63</f>
        <v>87.95949999999999</v>
      </c>
      <c r="F65" s="63">
        <f t="shared" si="5"/>
        <v>128.071</v>
      </c>
      <c r="G65" s="63">
        <f t="shared" si="5"/>
        <v>15.311100000000001</v>
      </c>
      <c r="H65" s="63">
        <f t="shared" si="5"/>
        <v>2</v>
      </c>
      <c r="I65" s="63">
        <f>I33+I39+I45+I49+I53+I63</f>
        <v>2868.234119999999</v>
      </c>
      <c r="J65" s="63">
        <f>J33+J39+J45+J49+J53+J63</f>
        <v>16.307</v>
      </c>
    </row>
    <row r="66" spans="1:10" ht="24" customHeight="1">
      <c r="A66" s="480"/>
      <c r="B66" s="481"/>
      <c r="C66" s="53">
        <v>2017</v>
      </c>
      <c r="D66" s="63">
        <f>D34+D40+D46+D50+D54+D64</f>
        <v>2817.9453980000008</v>
      </c>
      <c r="E66" s="63">
        <f>E34+E40+E46+E50+E54+E64</f>
        <v>102.4717</v>
      </c>
      <c r="F66" s="63">
        <f>F34+F40+F46+F50+F54+F64</f>
        <v>130.5202</v>
      </c>
      <c r="G66" s="63">
        <f>G34+G40+G46+G50+G54+G64</f>
        <v>15.825099999999999</v>
      </c>
      <c r="H66" s="63">
        <f t="shared" si="5"/>
        <v>1.5</v>
      </c>
      <c r="I66" s="63">
        <f t="shared" si="5"/>
        <v>3068.262398</v>
      </c>
      <c r="J66" s="63">
        <f t="shared" si="5"/>
        <v>15.108</v>
      </c>
    </row>
    <row r="67" ht="24" customHeight="1">
      <c r="C67" s="64"/>
    </row>
    <row r="68" ht="24" customHeight="1">
      <c r="C68" s="64"/>
    </row>
    <row r="69" ht="24" customHeight="1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  <row r="77" ht="12.75">
      <c r="C77" s="64"/>
    </row>
    <row r="78" ht="12.75">
      <c r="C78" s="64"/>
    </row>
    <row r="79" ht="12.75">
      <c r="C79" s="64"/>
    </row>
    <row r="80" ht="12.75">
      <c r="C80" s="64"/>
    </row>
    <row r="81" ht="12.75">
      <c r="C81" s="64"/>
    </row>
    <row r="82" ht="12.75">
      <c r="C82" s="64"/>
    </row>
    <row r="83" ht="12.75">
      <c r="C83" s="64"/>
    </row>
    <row r="84" ht="12.75">
      <c r="C84" s="64"/>
    </row>
    <row r="85" ht="12.75">
      <c r="C85" s="64"/>
    </row>
    <row r="86" ht="12.75">
      <c r="C86" s="64"/>
    </row>
    <row r="87" ht="12.75">
      <c r="C87" s="64"/>
    </row>
    <row r="88" ht="12.75">
      <c r="C88" s="64"/>
    </row>
    <row r="89" ht="12.75">
      <c r="C89" s="64"/>
    </row>
    <row r="90" ht="12.75">
      <c r="C90" s="64"/>
    </row>
    <row r="91" ht="12.75">
      <c r="C91" s="64"/>
    </row>
    <row r="92" ht="12.75">
      <c r="C92" s="64"/>
    </row>
    <row r="93" ht="12.75">
      <c r="C93" s="64"/>
    </row>
    <row r="94" ht="12.75">
      <c r="C94" s="64"/>
    </row>
    <row r="95" ht="12.75">
      <c r="C95" s="64"/>
    </row>
    <row r="96" ht="12.75">
      <c r="C96" s="64"/>
    </row>
    <row r="97" ht="12.75">
      <c r="C97" s="64"/>
    </row>
    <row r="98" ht="12.75">
      <c r="C98" s="64"/>
    </row>
    <row r="99" ht="12.75">
      <c r="C99" s="64"/>
    </row>
    <row r="100" ht="12.75">
      <c r="C100" s="64"/>
    </row>
    <row r="101" ht="12.75">
      <c r="C101" s="64"/>
    </row>
    <row r="102" ht="12.75">
      <c r="C102" s="64"/>
    </row>
    <row r="103" ht="12.75">
      <c r="C103" s="64"/>
    </row>
    <row r="104" ht="12.75">
      <c r="C104" s="64"/>
    </row>
    <row r="105" ht="12.75">
      <c r="C105" s="64"/>
    </row>
    <row r="106" ht="12.75">
      <c r="C106" s="64"/>
    </row>
    <row r="107" ht="12.75">
      <c r="C107" s="64"/>
    </row>
    <row r="108" ht="12.75">
      <c r="C108" s="64"/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  <row r="114" ht="12.75">
      <c r="C114" s="64"/>
    </row>
    <row r="115" ht="12.75">
      <c r="C115" s="64"/>
    </row>
    <row r="116" ht="12.75">
      <c r="C116" s="64"/>
    </row>
    <row r="117" ht="12.75">
      <c r="C117" s="64"/>
    </row>
    <row r="118" ht="12.75">
      <c r="C118" s="64"/>
    </row>
    <row r="119" ht="12.75">
      <c r="C119" s="64"/>
    </row>
    <row r="120" ht="12.75">
      <c r="C120" s="64"/>
    </row>
    <row r="121" ht="12.75">
      <c r="C121" s="64"/>
    </row>
    <row r="122" ht="12.75">
      <c r="C122" s="64"/>
    </row>
    <row r="123" ht="12.75">
      <c r="C123" s="64"/>
    </row>
    <row r="124" ht="12.75">
      <c r="C124" s="64"/>
    </row>
    <row r="125" ht="12.75">
      <c r="C125" s="64"/>
    </row>
    <row r="126" ht="12.75">
      <c r="C126" s="64"/>
    </row>
    <row r="127" ht="12.75">
      <c r="C127" s="64"/>
    </row>
    <row r="128" ht="12.75">
      <c r="C128" s="64"/>
    </row>
    <row r="129" ht="12.75">
      <c r="C129" s="64"/>
    </row>
    <row r="130" ht="12.75">
      <c r="C130" s="64"/>
    </row>
    <row r="131" ht="12.75">
      <c r="C131" s="64"/>
    </row>
    <row r="132" ht="12.75">
      <c r="C132" s="64"/>
    </row>
    <row r="133" ht="12.75">
      <c r="C133" s="64"/>
    </row>
    <row r="134" ht="12.75">
      <c r="C134" s="64"/>
    </row>
    <row r="135" ht="12.75">
      <c r="C135" s="64"/>
    </row>
    <row r="136" ht="12.75">
      <c r="C136" s="64"/>
    </row>
    <row r="137" ht="12.75">
      <c r="C137" s="64"/>
    </row>
    <row r="138" ht="12.75">
      <c r="C138" s="64"/>
    </row>
    <row r="139" ht="12.75">
      <c r="C139" s="64"/>
    </row>
    <row r="140" ht="12.75">
      <c r="C140" s="64"/>
    </row>
    <row r="141" ht="12.75">
      <c r="C141" s="64"/>
    </row>
    <row r="142" ht="12.75">
      <c r="C142" s="64"/>
    </row>
    <row r="143" ht="12.75">
      <c r="C143" s="64"/>
    </row>
    <row r="144" ht="12.75">
      <c r="C144" s="64"/>
    </row>
    <row r="145" ht="12.75">
      <c r="C145" s="64"/>
    </row>
    <row r="146" ht="12.75">
      <c r="C146" s="64"/>
    </row>
    <row r="147" ht="12.75">
      <c r="C147" s="64"/>
    </row>
    <row r="148" ht="12.75">
      <c r="C148" s="64"/>
    </row>
    <row r="149" ht="12.75">
      <c r="C149" s="64"/>
    </row>
    <row r="150" ht="12.75">
      <c r="C150" s="64"/>
    </row>
    <row r="151" ht="12.75">
      <c r="C151" s="64"/>
    </row>
    <row r="152" ht="12.75">
      <c r="C152" s="64"/>
    </row>
    <row r="153" ht="12.75">
      <c r="C153" s="64"/>
    </row>
    <row r="154" ht="12.75">
      <c r="C154" s="64"/>
    </row>
    <row r="155" ht="12.75">
      <c r="C155" s="64"/>
    </row>
    <row r="156" ht="12.75">
      <c r="C156" s="64"/>
    </row>
    <row r="157" ht="12.75">
      <c r="C157" s="64"/>
    </row>
    <row r="158" ht="12.75">
      <c r="C158" s="64"/>
    </row>
    <row r="159" ht="12.75">
      <c r="C159" s="64"/>
    </row>
    <row r="160" ht="12.75">
      <c r="C160" s="64"/>
    </row>
    <row r="161" ht="12.75">
      <c r="C161" s="64"/>
    </row>
    <row r="162" ht="12.75">
      <c r="C162" s="64"/>
    </row>
    <row r="163" ht="12.75">
      <c r="C163" s="64"/>
    </row>
    <row r="164" ht="12.75">
      <c r="C164" s="64"/>
    </row>
    <row r="165" ht="12.75">
      <c r="C165" s="64"/>
    </row>
    <row r="166" ht="12.75">
      <c r="C166" s="64"/>
    </row>
    <row r="167" ht="12.75">
      <c r="C167" s="64"/>
    </row>
    <row r="168" ht="12.75">
      <c r="C168" s="64"/>
    </row>
    <row r="169" ht="12.75">
      <c r="C169" s="64"/>
    </row>
    <row r="170" ht="12.75">
      <c r="C170" s="64"/>
    </row>
    <row r="171" ht="12.75">
      <c r="C171" s="64"/>
    </row>
    <row r="172" ht="12.75">
      <c r="C172" s="64"/>
    </row>
    <row r="173" ht="12.75">
      <c r="C173" s="64"/>
    </row>
    <row r="174" ht="12.75">
      <c r="C174" s="64"/>
    </row>
    <row r="175" ht="12.75">
      <c r="C175" s="64"/>
    </row>
    <row r="176" ht="12.75">
      <c r="C176" s="64"/>
    </row>
    <row r="177" ht="12.75">
      <c r="C177" s="64"/>
    </row>
    <row r="178" ht="12.75">
      <c r="C178" s="64"/>
    </row>
    <row r="179" ht="12.75">
      <c r="C179" s="64"/>
    </row>
    <row r="180" ht="12.75">
      <c r="C180" s="64"/>
    </row>
    <row r="181" ht="12.75">
      <c r="C181" s="64"/>
    </row>
    <row r="182" ht="12.75">
      <c r="C182" s="64"/>
    </row>
    <row r="183" ht="12.75">
      <c r="C183" s="64"/>
    </row>
    <row r="184" ht="12.75">
      <c r="C184" s="64"/>
    </row>
    <row r="185" ht="12.75">
      <c r="C185" s="64"/>
    </row>
    <row r="186" ht="12.75">
      <c r="C186" s="64"/>
    </row>
    <row r="187" ht="12.75">
      <c r="C187" s="64"/>
    </row>
    <row r="188" ht="12.75">
      <c r="C188" s="64"/>
    </row>
    <row r="189" ht="12.75">
      <c r="C189" s="64"/>
    </row>
    <row r="190" ht="12.75">
      <c r="C190" s="64"/>
    </row>
    <row r="191" ht="12.75">
      <c r="C191" s="64"/>
    </row>
    <row r="192" ht="12.75">
      <c r="C192" s="64"/>
    </row>
    <row r="193" ht="12.75">
      <c r="C193" s="64"/>
    </row>
    <row r="194" ht="12.75">
      <c r="C194" s="64"/>
    </row>
    <row r="195" ht="12.75">
      <c r="C195" s="64"/>
    </row>
    <row r="196" ht="12.75">
      <c r="C196" s="64"/>
    </row>
    <row r="197" ht="12.75">
      <c r="C197" s="64"/>
    </row>
    <row r="198" ht="12.75">
      <c r="C198" s="64"/>
    </row>
    <row r="199" ht="12.75">
      <c r="C199" s="64"/>
    </row>
    <row r="200" ht="12.75">
      <c r="C200" s="64"/>
    </row>
    <row r="201" ht="12.75">
      <c r="C201" s="64"/>
    </row>
    <row r="202" ht="12.75">
      <c r="C202" s="64"/>
    </row>
    <row r="203" ht="12.75">
      <c r="C203" s="64"/>
    </row>
    <row r="204" ht="12.75">
      <c r="C204" s="64"/>
    </row>
    <row r="205" ht="12.75">
      <c r="C205" s="64"/>
    </row>
    <row r="206" ht="12.75">
      <c r="C206" s="64"/>
    </row>
    <row r="207" ht="12.75">
      <c r="C207" s="64"/>
    </row>
    <row r="208" ht="12.75">
      <c r="C208" s="64"/>
    </row>
    <row r="209" ht="12.75">
      <c r="C209" s="64"/>
    </row>
    <row r="210" ht="12.75">
      <c r="C210" s="64"/>
    </row>
    <row r="211" ht="12.75">
      <c r="C211" s="64"/>
    </row>
    <row r="212" ht="12.75">
      <c r="C212" s="64"/>
    </row>
    <row r="213" ht="12.75">
      <c r="C213" s="64"/>
    </row>
    <row r="214" ht="12.75">
      <c r="C214" s="64"/>
    </row>
    <row r="215" ht="12.75">
      <c r="C215" s="64"/>
    </row>
    <row r="216" ht="12.75">
      <c r="C216" s="64"/>
    </row>
    <row r="217" ht="12.75">
      <c r="C217" s="64"/>
    </row>
    <row r="218" ht="12.75">
      <c r="C218" s="64"/>
    </row>
    <row r="219" ht="12.75">
      <c r="C219" s="64"/>
    </row>
    <row r="220" ht="12.75">
      <c r="C220" s="64"/>
    </row>
    <row r="221" ht="12.75">
      <c r="C221" s="64"/>
    </row>
    <row r="222" ht="12.75">
      <c r="C222" s="64"/>
    </row>
    <row r="223" ht="12.75">
      <c r="C223" s="64"/>
    </row>
    <row r="224" ht="12.75">
      <c r="C224" s="64"/>
    </row>
    <row r="225" ht="12.75">
      <c r="C225" s="64"/>
    </row>
    <row r="226" ht="12.75">
      <c r="C226" s="64"/>
    </row>
    <row r="227" ht="12.75">
      <c r="C227" s="64"/>
    </row>
    <row r="228" ht="12.75">
      <c r="C228" s="64"/>
    </row>
    <row r="229" ht="12.75">
      <c r="C229" s="64"/>
    </row>
    <row r="230" ht="12.75">
      <c r="C230" s="64"/>
    </row>
    <row r="231" ht="12.75">
      <c r="C231" s="64"/>
    </row>
    <row r="232" ht="12.75">
      <c r="C232" s="64"/>
    </row>
    <row r="233" ht="12.75">
      <c r="C233" s="64"/>
    </row>
    <row r="234" ht="12.75">
      <c r="C234" s="64"/>
    </row>
    <row r="235" ht="12.75">
      <c r="C235" s="64"/>
    </row>
    <row r="236" ht="12.75">
      <c r="C236" s="64"/>
    </row>
    <row r="237" ht="12.75">
      <c r="C237" s="64"/>
    </row>
    <row r="238" ht="12.75">
      <c r="C238" s="64"/>
    </row>
    <row r="239" ht="12.75">
      <c r="C239" s="64"/>
    </row>
    <row r="240" ht="12.75">
      <c r="C240" s="64"/>
    </row>
    <row r="241" ht="12.75">
      <c r="C241" s="64"/>
    </row>
    <row r="242" ht="12.75">
      <c r="C242" s="64"/>
    </row>
    <row r="243" ht="12.75">
      <c r="C243" s="64"/>
    </row>
    <row r="244" ht="12.75">
      <c r="C244" s="64"/>
    </row>
    <row r="245" ht="12.75">
      <c r="C245" s="64"/>
    </row>
    <row r="246" ht="12.75">
      <c r="C246" s="64"/>
    </row>
    <row r="247" ht="12.75">
      <c r="C247" s="64"/>
    </row>
    <row r="248" ht="12.75">
      <c r="C248" s="64"/>
    </row>
    <row r="249" ht="12.75">
      <c r="C249" s="64"/>
    </row>
    <row r="250" ht="12.75">
      <c r="C250" s="64"/>
    </row>
    <row r="251" ht="12.75">
      <c r="C251" s="64"/>
    </row>
    <row r="252" ht="12.75">
      <c r="C252" s="64"/>
    </row>
    <row r="253" ht="12.75">
      <c r="C253" s="64"/>
    </row>
    <row r="254" ht="12.75">
      <c r="C254" s="64"/>
    </row>
    <row r="255" ht="12.75">
      <c r="C255" s="64"/>
    </row>
    <row r="256" ht="12.75">
      <c r="C256" s="64"/>
    </row>
    <row r="257" ht="12.75">
      <c r="C257" s="64"/>
    </row>
    <row r="258" ht="12.75">
      <c r="C258" s="64"/>
    </row>
    <row r="259" ht="12.75">
      <c r="C259" s="64"/>
    </row>
    <row r="260" ht="12.75">
      <c r="C260" s="64"/>
    </row>
    <row r="261" ht="12.75">
      <c r="C261" s="64"/>
    </row>
    <row r="262" ht="12.75">
      <c r="C262" s="64"/>
    </row>
    <row r="263" ht="12.75">
      <c r="C263" s="64"/>
    </row>
    <row r="264" ht="12.75">
      <c r="C264" s="64"/>
    </row>
    <row r="265" ht="12.75">
      <c r="C265" s="64"/>
    </row>
    <row r="266" ht="12.75">
      <c r="C266" s="64"/>
    </row>
    <row r="267" ht="12.75">
      <c r="C267" s="64"/>
    </row>
    <row r="268" ht="12.75">
      <c r="C268" s="64"/>
    </row>
    <row r="269" ht="12.75">
      <c r="C269" s="64"/>
    </row>
    <row r="270" ht="12.75">
      <c r="C270" s="64"/>
    </row>
    <row r="271" ht="12.75">
      <c r="C271" s="64"/>
    </row>
    <row r="272" ht="12.75">
      <c r="C272" s="64"/>
    </row>
    <row r="273" ht="12.75">
      <c r="C273" s="64"/>
    </row>
    <row r="274" ht="12.75">
      <c r="C274" s="64"/>
    </row>
    <row r="275" ht="12.75">
      <c r="C275" s="64"/>
    </row>
    <row r="276" ht="12.75">
      <c r="C276" s="64"/>
    </row>
    <row r="277" ht="12.75">
      <c r="C277" s="64"/>
    </row>
    <row r="278" ht="12.75">
      <c r="C278" s="64"/>
    </row>
    <row r="279" ht="12.75">
      <c r="C279" s="64"/>
    </row>
    <row r="280" ht="12.75">
      <c r="C280" s="64"/>
    </row>
    <row r="281" ht="12.75">
      <c r="C281" s="64"/>
    </row>
    <row r="282" ht="12.75">
      <c r="C282" s="64"/>
    </row>
    <row r="283" ht="12.75">
      <c r="C283" s="64"/>
    </row>
    <row r="284" ht="12.75">
      <c r="C284" s="64"/>
    </row>
    <row r="285" ht="12.75">
      <c r="C285" s="64"/>
    </row>
    <row r="286" ht="12.75">
      <c r="C286" s="64"/>
    </row>
    <row r="287" ht="12.75">
      <c r="C287" s="64"/>
    </row>
    <row r="288" ht="12.75">
      <c r="C288" s="64"/>
    </row>
    <row r="289" ht="12.75">
      <c r="C289" s="64"/>
    </row>
    <row r="290" ht="12.75">
      <c r="C290" s="64"/>
    </row>
    <row r="291" ht="12.75">
      <c r="C291" s="64"/>
    </row>
    <row r="292" ht="12.75">
      <c r="C292" s="64"/>
    </row>
    <row r="293" ht="12.75">
      <c r="C293" s="64"/>
    </row>
    <row r="294" ht="12.75">
      <c r="C294" s="64"/>
    </row>
    <row r="295" ht="12.75">
      <c r="C295" s="64"/>
    </row>
    <row r="296" ht="12.75">
      <c r="C296" s="64"/>
    </row>
    <row r="297" ht="12.75">
      <c r="C297" s="64"/>
    </row>
    <row r="298" ht="12.75">
      <c r="C298" s="64"/>
    </row>
    <row r="299" ht="12.75">
      <c r="C299" s="64"/>
    </row>
    <row r="300" ht="12.75">
      <c r="C300" s="64"/>
    </row>
    <row r="301" ht="12.75">
      <c r="C301" s="64"/>
    </row>
    <row r="302" ht="12.75">
      <c r="C302" s="64"/>
    </row>
    <row r="303" ht="12.75">
      <c r="C303" s="64"/>
    </row>
    <row r="304" ht="12.75">
      <c r="C304" s="64"/>
    </row>
    <row r="305" ht="12.75">
      <c r="C305" s="64"/>
    </row>
    <row r="306" ht="12.75">
      <c r="C306" s="64"/>
    </row>
    <row r="307" ht="12.75">
      <c r="C307" s="64"/>
    </row>
    <row r="308" ht="12.75">
      <c r="C308" s="64"/>
    </row>
    <row r="309" ht="12.75">
      <c r="C309" s="64"/>
    </row>
    <row r="310" ht="12.75">
      <c r="C310" s="64"/>
    </row>
    <row r="311" ht="12.75">
      <c r="C311" s="64"/>
    </row>
    <row r="312" ht="12.75">
      <c r="C312" s="64"/>
    </row>
    <row r="313" ht="12.75">
      <c r="C313" s="64"/>
    </row>
    <row r="314" ht="12.75">
      <c r="C314" s="64"/>
    </row>
    <row r="315" ht="12.75">
      <c r="C315" s="64"/>
    </row>
    <row r="316" ht="12.75">
      <c r="C316" s="64"/>
    </row>
    <row r="317" ht="12.75">
      <c r="C317" s="64"/>
    </row>
    <row r="318" ht="12.75">
      <c r="C318" s="64"/>
    </row>
    <row r="319" ht="12.75">
      <c r="C319" s="64"/>
    </row>
    <row r="320" ht="12.75">
      <c r="C320" s="64"/>
    </row>
    <row r="321" ht="12.75">
      <c r="C321" s="64"/>
    </row>
    <row r="322" ht="12.75">
      <c r="C322" s="64"/>
    </row>
    <row r="323" ht="12.75">
      <c r="C323" s="64"/>
    </row>
    <row r="324" ht="12.75">
      <c r="C324" s="64"/>
    </row>
    <row r="325" ht="12.75">
      <c r="C325" s="64"/>
    </row>
    <row r="326" ht="12.75">
      <c r="C326" s="64"/>
    </row>
    <row r="327" ht="12.75">
      <c r="C327" s="64"/>
    </row>
    <row r="328" ht="12.75">
      <c r="C328" s="64"/>
    </row>
    <row r="329" ht="12.75">
      <c r="C329" s="64"/>
    </row>
    <row r="330" ht="12.75">
      <c r="C330" s="64"/>
    </row>
    <row r="331" ht="12.75">
      <c r="C331" s="64"/>
    </row>
    <row r="332" ht="12.75">
      <c r="C332" s="64"/>
    </row>
    <row r="333" ht="12.75">
      <c r="C333" s="64"/>
    </row>
    <row r="334" ht="12.75">
      <c r="C334" s="64"/>
    </row>
    <row r="335" ht="12.75">
      <c r="C335" s="64"/>
    </row>
    <row r="336" ht="12.75">
      <c r="C336" s="64"/>
    </row>
    <row r="337" ht="12.75">
      <c r="C337" s="64"/>
    </row>
    <row r="338" ht="12.75">
      <c r="C338" s="64"/>
    </row>
    <row r="339" ht="12.75">
      <c r="C339" s="64"/>
    </row>
    <row r="340" ht="12.75">
      <c r="C340" s="64"/>
    </row>
    <row r="341" ht="12.75">
      <c r="C341" s="64"/>
    </row>
    <row r="342" ht="12.75">
      <c r="C342" s="64"/>
    </row>
    <row r="343" ht="12.75">
      <c r="C343" s="64"/>
    </row>
    <row r="344" ht="12.75">
      <c r="C344" s="64"/>
    </row>
    <row r="345" ht="12.75">
      <c r="C345" s="64"/>
    </row>
    <row r="346" ht="12.75">
      <c r="C346" s="64"/>
    </row>
    <row r="347" ht="12.75">
      <c r="C347" s="64"/>
    </row>
    <row r="348" ht="12.75">
      <c r="C348" s="64"/>
    </row>
    <row r="349" ht="12.75">
      <c r="C349" s="64"/>
    </row>
    <row r="350" ht="12.75">
      <c r="C350" s="64"/>
    </row>
    <row r="351" ht="12.75">
      <c r="C351" s="64"/>
    </row>
    <row r="352" ht="12.75">
      <c r="C352" s="64"/>
    </row>
    <row r="353" ht="12.75">
      <c r="C353" s="64"/>
    </row>
    <row r="354" ht="12.75">
      <c r="C354" s="64"/>
    </row>
    <row r="355" ht="12.75">
      <c r="C355" s="64"/>
    </row>
    <row r="356" ht="12.75">
      <c r="C356" s="64"/>
    </row>
    <row r="357" ht="12.75">
      <c r="C357" s="64"/>
    </row>
    <row r="358" ht="12.75">
      <c r="C358" s="64"/>
    </row>
    <row r="359" ht="12.75">
      <c r="C359" s="64"/>
    </row>
    <row r="360" ht="12.75">
      <c r="C360" s="64"/>
    </row>
    <row r="361" ht="12.75">
      <c r="C361" s="64"/>
    </row>
    <row r="362" ht="12.75">
      <c r="C362" s="64"/>
    </row>
    <row r="363" ht="12.75">
      <c r="C363" s="64"/>
    </row>
    <row r="364" ht="12.75">
      <c r="C364" s="64"/>
    </row>
    <row r="365" ht="12.75">
      <c r="C365" s="64"/>
    </row>
    <row r="366" ht="12.75">
      <c r="C366" s="64"/>
    </row>
    <row r="367" ht="12.75">
      <c r="C367" s="64"/>
    </row>
    <row r="368" ht="12.75">
      <c r="C368" s="64"/>
    </row>
    <row r="369" ht="12.75">
      <c r="C369" s="64"/>
    </row>
    <row r="370" ht="12.75">
      <c r="C370" s="64"/>
    </row>
    <row r="371" ht="12.75">
      <c r="C371" s="64"/>
    </row>
    <row r="372" ht="12.75">
      <c r="C372" s="64"/>
    </row>
    <row r="373" ht="12.75">
      <c r="C373" s="64"/>
    </row>
    <row r="374" ht="12.75">
      <c r="C374" s="64"/>
    </row>
    <row r="375" ht="12.75">
      <c r="C375" s="64"/>
    </row>
    <row r="376" ht="12.75">
      <c r="C376" s="64"/>
    </row>
    <row r="377" ht="12.75">
      <c r="C377" s="64"/>
    </row>
    <row r="378" ht="12.75">
      <c r="C378" s="64"/>
    </row>
    <row r="379" ht="12.75">
      <c r="C379" s="64"/>
    </row>
    <row r="380" ht="12.75">
      <c r="C380" s="64"/>
    </row>
    <row r="381" ht="12.75">
      <c r="C381" s="64"/>
    </row>
    <row r="382" ht="12.75">
      <c r="C382" s="64"/>
    </row>
    <row r="383" ht="12.75">
      <c r="C383" s="64"/>
    </row>
    <row r="384" ht="12.75">
      <c r="C384" s="64"/>
    </row>
    <row r="385" ht="12.75">
      <c r="C385" s="64"/>
    </row>
    <row r="386" ht="12.75">
      <c r="C386" s="64"/>
    </row>
    <row r="387" ht="12.75">
      <c r="C387" s="64"/>
    </row>
    <row r="388" ht="12.75">
      <c r="C388" s="64"/>
    </row>
    <row r="389" ht="12.75">
      <c r="C389" s="64"/>
    </row>
    <row r="390" ht="12.75">
      <c r="C390" s="64"/>
    </row>
    <row r="391" ht="12.75">
      <c r="C391" s="64"/>
    </row>
    <row r="392" ht="12.75">
      <c r="C392" s="64"/>
    </row>
    <row r="393" ht="12.75">
      <c r="C393" s="64"/>
    </row>
    <row r="394" ht="12.75">
      <c r="C394" s="64"/>
    </row>
    <row r="395" ht="12.75">
      <c r="C395" s="64"/>
    </row>
    <row r="396" ht="12.75">
      <c r="C396" s="64"/>
    </row>
    <row r="397" ht="12.75">
      <c r="C397" s="64"/>
    </row>
    <row r="398" ht="12.75">
      <c r="C398" s="64"/>
    </row>
    <row r="399" ht="12.75">
      <c r="C399" s="64"/>
    </row>
    <row r="400" ht="12.75">
      <c r="C400" s="64"/>
    </row>
    <row r="401" ht="12.75">
      <c r="C401" s="64"/>
    </row>
    <row r="402" ht="12.75">
      <c r="C402" s="64"/>
    </row>
    <row r="403" ht="12.75">
      <c r="C403" s="64"/>
    </row>
    <row r="404" ht="12.75">
      <c r="C404" s="64"/>
    </row>
    <row r="405" ht="12.75">
      <c r="C405" s="64"/>
    </row>
    <row r="406" ht="12.75">
      <c r="C406" s="64"/>
    </row>
    <row r="407" ht="12.75">
      <c r="C407" s="64"/>
    </row>
    <row r="408" ht="12.75">
      <c r="C408" s="64"/>
    </row>
    <row r="409" ht="12.75">
      <c r="C409" s="64"/>
    </row>
    <row r="410" ht="12.75">
      <c r="C410" s="64"/>
    </row>
    <row r="411" ht="12.75">
      <c r="C411" s="64"/>
    </row>
    <row r="412" ht="12.75">
      <c r="C412" s="64"/>
    </row>
    <row r="413" ht="12.75">
      <c r="C413" s="64"/>
    </row>
    <row r="414" ht="12.75">
      <c r="C414" s="64"/>
    </row>
    <row r="415" ht="12.75">
      <c r="C415" s="64"/>
    </row>
    <row r="416" ht="12.75">
      <c r="C416" s="64"/>
    </row>
    <row r="417" ht="12.75">
      <c r="C417" s="64"/>
    </row>
    <row r="418" ht="12.75">
      <c r="C418" s="64"/>
    </row>
    <row r="419" ht="12.75">
      <c r="C419" s="64"/>
    </row>
    <row r="420" ht="12.75">
      <c r="C420" s="64"/>
    </row>
    <row r="421" ht="12.75">
      <c r="C421" s="64"/>
    </row>
    <row r="422" ht="12.75">
      <c r="C422" s="64"/>
    </row>
    <row r="423" ht="12.75">
      <c r="C423" s="64"/>
    </row>
    <row r="424" ht="12.75">
      <c r="C424" s="64"/>
    </row>
    <row r="425" ht="12.75">
      <c r="C425" s="64"/>
    </row>
    <row r="426" ht="12.75">
      <c r="C426" s="64"/>
    </row>
    <row r="427" ht="12.75">
      <c r="C427" s="64"/>
    </row>
    <row r="428" ht="12.75">
      <c r="C428" s="64"/>
    </row>
    <row r="429" ht="12.75">
      <c r="C429" s="64"/>
    </row>
    <row r="430" ht="12.75">
      <c r="C430" s="64"/>
    </row>
    <row r="431" ht="12.75">
      <c r="C431" s="64"/>
    </row>
    <row r="432" ht="12.75">
      <c r="C432" s="64"/>
    </row>
    <row r="433" ht="12.75">
      <c r="C433" s="64"/>
    </row>
    <row r="434" ht="12.75">
      <c r="C434" s="64"/>
    </row>
    <row r="435" ht="12.75">
      <c r="C435" s="64"/>
    </row>
    <row r="436" ht="12.75">
      <c r="C436" s="64"/>
    </row>
    <row r="437" ht="12.75">
      <c r="C437" s="64"/>
    </row>
    <row r="438" ht="12.75">
      <c r="C438" s="64"/>
    </row>
    <row r="439" ht="12.75">
      <c r="C439" s="64"/>
    </row>
    <row r="440" ht="12.75">
      <c r="C440" s="64"/>
    </row>
    <row r="441" ht="12.75">
      <c r="C441" s="64"/>
    </row>
    <row r="442" ht="12.75">
      <c r="C442" s="64"/>
    </row>
    <row r="443" ht="12.75">
      <c r="C443" s="64"/>
    </row>
    <row r="444" ht="12.75">
      <c r="C444" s="64"/>
    </row>
    <row r="445" ht="12.75">
      <c r="C445" s="64"/>
    </row>
    <row r="446" ht="12.75">
      <c r="C446" s="64"/>
    </row>
    <row r="447" ht="12.75">
      <c r="C447" s="64"/>
    </row>
    <row r="448" ht="12.75">
      <c r="C448" s="64"/>
    </row>
    <row r="449" ht="12.75">
      <c r="C449" s="64"/>
    </row>
    <row r="450" ht="12.75">
      <c r="C450" s="64"/>
    </row>
    <row r="451" ht="12.75">
      <c r="C451" s="64"/>
    </row>
    <row r="452" ht="12.75">
      <c r="C452" s="64"/>
    </row>
    <row r="453" ht="12.75">
      <c r="C453" s="64"/>
    </row>
    <row r="454" ht="12.75">
      <c r="C454" s="64"/>
    </row>
    <row r="455" ht="12.75">
      <c r="C455" s="64"/>
    </row>
    <row r="456" ht="12.75">
      <c r="C456" s="64"/>
    </row>
    <row r="457" ht="12.75">
      <c r="C457" s="64"/>
    </row>
    <row r="458" ht="12.75">
      <c r="C458" s="64"/>
    </row>
    <row r="459" ht="12.75">
      <c r="C459" s="64"/>
    </row>
    <row r="460" ht="12.75">
      <c r="C460" s="64"/>
    </row>
    <row r="461" ht="12.75">
      <c r="C461" s="64"/>
    </row>
    <row r="462" ht="12.75">
      <c r="C462" s="64"/>
    </row>
    <row r="463" ht="12.75">
      <c r="C463" s="64"/>
    </row>
    <row r="464" ht="12.75">
      <c r="C464" s="64"/>
    </row>
    <row r="465" ht="12.75">
      <c r="C465" s="64"/>
    </row>
    <row r="466" ht="12.75">
      <c r="C466" s="64"/>
    </row>
    <row r="467" ht="12.75">
      <c r="C467" s="64"/>
    </row>
    <row r="468" ht="12.75">
      <c r="C468" s="64"/>
    </row>
    <row r="469" ht="12.75">
      <c r="C469" s="64"/>
    </row>
    <row r="470" ht="12.75">
      <c r="C470" s="64"/>
    </row>
    <row r="471" ht="12.75">
      <c r="C471" s="64"/>
    </row>
    <row r="472" ht="12.75">
      <c r="C472" s="64"/>
    </row>
    <row r="473" ht="12.75">
      <c r="C473" s="64"/>
    </row>
    <row r="474" ht="12.75">
      <c r="C474" s="64"/>
    </row>
    <row r="475" ht="12.75">
      <c r="C475" s="64"/>
    </row>
    <row r="476" ht="12.75">
      <c r="C476" s="64"/>
    </row>
    <row r="477" ht="12.75">
      <c r="C477" s="64"/>
    </row>
    <row r="478" ht="12.75">
      <c r="C478" s="64"/>
    </row>
    <row r="479" ht="12.75">
      <c r="C479" s="64"/>
    </row>
    <row r="480" ht="12.75">
      <c r="C480" s="64"/>
    </row>
    <row r="481" ht="12.75">
      <c r="C481" s="64"/>
    </row>
    <row r="482" ht="12.75">
      <c r="C482" s="64"/>
    </row>
    <row r="483" ht="12.75">
      <c r="C483" s="64"/>
    </row>
    <row r="484" ht="12.75">
      <c r="C484" s="64"/>
    </row>
    <row r="485" ht="12.75">
      <c r="C485" s="64"/>
    </row>
    <row r="486" ht="12.75">
      <c r="C486" s="64"/>
    </row>
    <row r="487" ht="12.75">
      <c r="C487" s="64"/>
    </row>
    <row r="488" ht="12.75">
      <c r="C488" s="64"/>
    </row>
    <row r="489" ht="12.75">
      <c r="C489" s="64"/>
    </row>
    <row r="490" ht="12.75">
      <c r="C490" s="64"/>
    </row>
    <row r="491" ht="12.75">
      <c r="C491" s="64"/>
    </row>
    <row r="492" ht="12.75">
      <c r="C492" s="64"/>
    </row>
    <row r="493" ht="12.75">
      <c r="C493" s="64"/>
    </row>
    <row r="494" ht="12.75">
      <c r="C494" s="64"/>
    </row>
    <row r="495" ht="12.75">
      <c r="C495" s="64"/>
    </row>
    <row r="496" ht="12.75">
      <c r="C496" s="64"/>
    </row>
    <row r="497" ht="12.75">
      <c r="C497" s="64"/>
    </row>
    <row r="498" ht="12.75">
      <c r="C498" s="64"/>
    </row>
    <row r="499" ht="12.75">
      <c r="C499" s="64"/>
    </row>
    <row r="500" ht="12.75">
      <c r="C500" s="64"/>
    </row>
    <row r="501" ht="12.75">
      <c r="C501" s="64"/>
    </row>
    <row r="502" ht="12.75">
      <c r="C502" s="64"/>
    </row>
    <row r="503" ht="12.75">
      <c r="C503" s="64"/>
    </row>
    <row r="504" ht="12.75">
      <c r="C504" s="64"/>
    </row>
    <row r="505" ht="12.75">
      <c r="C505" s="64"/>
    </row>
    <row r="506" ht="12.75">
      <c r="C506" s="64"/>
    </row>
    <row r="507" ht="12.75">
      <c r="C507" s="64"/>
    </row>
    <row r="508" ht="12.75">
      <c r="C508" s="64"/>
    </row>
    <row r="509" ht="12.75">
      <c r="C509" s="64"/>
    </row>
    <row r="510" ht="12.75">
      <c r="C510" s="64"/>
    </row>
    <row r="511" ht="12.75">
      <c r="C511" s="64"/>
    </row>
    <row r="512" ht="12.75">
      <c r="C512" s="64"/>
    </row>
    <row r="513" ht="12.75">
      <c r="C513" s="64"/>
    </row>
    <row r="514" ht="12.75">
      <c r="C514" s="64"/>
    </row>
    <row r="515" ht="12.75">
      <c r="C515" s="64"/>
    </row>
    <row r="516" ht="12.75">
      <c r="C516" s="64"/>
    </row>
    <row r="517" ht="12.75">
      <c r="C517" s="64"/>
    </row>
    <row r="518" ht="12.75">
      <c r="C518" s="64"/>
    </row>
    <row r="519" ht="12.75">
      <c r="C519" s="64"/>
    </row>
    <row r="520" ht="12.75">
      <c r="C520" s="64"/>
    </row>
    <row r="521" ht="12.75">
      <c r="C521" s="64"/>
    </row>
    <row r="522" ht="12.75">
      <c r="C522" s="64"/>
    </row>
    <row r="523" ht="12.75">
      <c r="C523" s="64"/>
    </row>
    <row r="524" ht="12.75">
      <c r="C524" s="64"/>
    </row>
    <row r="525" ht="12.75">
      <c r="C525" s="64"/>
    </row>
    <row r="526" ht="12.75">
      <c r="C526" s="64"/>
    </row>
    <row r="527" ht="12.75">
      <c r="C527" s="64"/>
    </row>
    <row r="528" ht="12.75">
      <c r="C528" s="64"/>
    </row>
    <row r="529" ht="12.75">
      <c r="C529" s="64"/>
    </row>
    <row r="530" ht="12.75">
      <c r="C530" s="64"/>
    </row>
    <row r="531" ht="12.75">
      <c r="C531" s="64"/>
    </row>
    <row r="532" ht="12.75">
      <c r="C532" s="64"/>
    </row>
    <row r="533" ht="12.75">
      <c r="C533" s="64"/>
    </row>
    <row r="534" ht="12.75">
      <c r="C534" s="64"/>
    </row>
    <row r="535" ht="12.75">
      <c r="C535" s="64"/>
    </row>
    <row r="536" ht="12.75">
      <c r="C536" s="64"/>
    </row>
    <row r="537" ht="12.75">
      <c r="C537" s="64"/>
    </row>
    <row r="538" ht="12.75">
      <c r="C538" s="64"/>
    </row>
    <row r="539" ht="12.75">
      <c r="C539" s="64"/>
    </row>
    <row r="540" ht="12.75">
      <c r="C540" s="64"/>
    </row>
    <row r="541" ht="12.75">
      <c r="C541" s="64"/>
    </row>
    <row r="542" ht="12.75">
      <c r="C542" s="64"/>
    </row>
    <row r="543" ht="12.75">
      <c r="C543" s="64"/>
    </row>
    <row r="544" ht="12.75">
      <c r="C544" s="64"/>
    </row>
    <row r="545" ht="12.75">
      <c r="C545" s="64"/>
    </row>
    <row r="546" ht="12.75">
      <c r="C546" s="64"/>
    </row>
    <row r="547" ht="12.75">
      <c r="C547" s="64"/>
    </row>
    <row r="548" ht="12.75">
      <c r="C548" s="64"/>
    </row>
    <row r="549" ht="12.75">
      <c r="C549" s="64"/>
    </row>
    <row r="550" ht="12.75">
      <c r="C550" s="64"/>
    </row>
    <row r="551" ht="12.75">
      <c r="C551" s="64"/>
    </row>
    <row r="552" ht="12.75">
      <c r="C552" s="64"/>
    </row>
    <row r="553" ht="12.75">
      <c r="C553" s="64"/>
    </row>
    <row r="554" ht="12.75">
      <c r="C554" s="64"/>
    </row>
    <row r="555" ht="12.75">
      <c r="C555" s="64"/>
    </row>
    <row r="556" ht="12.75">
      <c r="C556" s="64"/>
    </row>
    <row r="557" ht="12.75">
      <c r="C557" s="64"/>
    </row>
    <row r="558" ht="12.75">
      <c r="C558" s="64"/>
    </row>
    <row r="559" ht="12.75">
      <c r="C559" s="64"/>
    </row>
    <row r="560" ht="12.75">
      <c r="C560" s="64"/>
    </row>
    <row r="561" ht="12.75">
      <c r="C561" s="64"/>
    </row>
    <row r="562" ht="12.75">
      <c r="C562" s="64"/>
    </row>
    <row r="563" ht="12.75">
      <c r="C563" s="64"/>
    </row>
    <row r="564" ht="12.75">
      <c r="C564" s="64"/>
    </row>
    <row r="565" ht="12.75">
      <c r="C565" s="64"/>
    </row>
    <row r="566" ht="12.75">
      <c r="C566" s="64"/>
    </row>
    <row r="567" ht="12.75">
      <c r="C567" s="64"/>
    </row>
    <row r="568" ht="12.75">
      <c r="C568" s="64"/>
    </row>
    <row r="569" ht="12.75">
      <c r="C569" s="64"/>
    </row>
    <row r="570" ht="12.75">
      <c r="C570" s="64"/>
    </row>
    <row r="571" ht="12.75">
      <c r="C571" s="64"/>
    </row>
    <row r="572" ht="12.75">
      <c r="C572" s="64"/>
    </row>
    <row r="573" ht="12.75">
      <c r="C573" s="64"/>
    </row>
    <row r="574" ht="12.75">
      <c r="C574" s="64"/>
    </row>
    <row r="575" ht="12.75">
      <c r="C575" s="64"/>
    </row>
    <row r="576" ht="12.75">
      <c r="C576" s="64"/>
    </row>
    <row r="577" ht="12.75">
      <c r="C577" s="64"/>
    </row>
    <row r="578" ht="12.75">
      <c r="C578" s="64"/>
    </row>
    <row r="579" ht="12.75">
      <c r="C579" s="64"/>
    </row>
    <row r="580" ht="12.75">
      <c r="C580" s="64"/>
    </row>
    <row r="581" ht="12.75">
      <c r="C581" s="64"/>
    </row>
    <row r="582" ht="12.75">
      <c r="C582" s="64"/>
    </row>
    <row r="583" ht="12.75">
      <c r="C583" s="64"/>
    </row>
    <row r="584" ht="12.75">
      <c r="C584" s="64"/>
    </row>
    <row r="585" ht="12.75">
      <c r="C585" s="64"/>
    </row>
    <row r="586" ht="12.75">
      <c r="C586" s="64"/>
    </row>
    <row r="587" ht="12.75">
      <c r="C587" s="64"/>
    </row>
    <row r="588" ht="12.75">
      <c r="C588" s="64"/>
    </row>
    <row r="589" ht="12.75">
      <c r="C589" s="64"/>
    </row>
    <row r="590" ht="12.75">
      <c r="C590" s="64"/>
    </row>
    <row r="591" ht="12.75">
      <c r="C591" s="64"/>
    </row>
    <row r="592" ht="12.75">
      <c r="C592" s="64"/>
    </row>
    <row r="593" ht="12.75">
      <c r="C593" s="64"/>
    </row>
    <row r="594" ht="12.75">
      <c r="C594" s="64"/>
    </row>
    <row r="595" ht="12.75">
      <c r="C595" s="64"/>
    </row>
    <row r="596" ht="12.75">
      <c r="C596" s="64"/>
    </row>
    <row r="597" ht="12.75">
      <c r="C597" s="64"/>
    </row>
    <row r="598" ht="12.75">
      <c r="C598" s="64"/>
    </row>
    <row r="599" ht="12.75">
      <c r="C599" s="64"/>
    </row>
    <row r="600" ht="12.75">
      <c r="C600" s="64"/>
    </row>
    <row r="601" ht="12.75">
      <c r="C601" s="64"/>
    </row>
    <row r="602" ht="12.75">
      <c r="C602" s="64"/>
    </row>
    <row r="603" ht="12.75">
      <c r="C603" s="64"/>
    </row>
    <row r="604" ht="12.75">
      <c r="C604" s="64"/>
    </row>
    <row r="605" ht="12.75">
      <c r="C605" s="64"/>
    </row>
    <row r="606" ht="12.75">
      <c r="C606" s="64"/>
    </row>
    <row r="607" ht="12.75">
      <c r="C607" s="64"/>
    </row>
    <row r="608" ht="12.75">
      <c r="C608" s="64"/>
    </row>
    <row r="609" ht="12.75">
      <c r="C609" s="64"/>
    </row>
    <row r="610" ht="12.75">
      <c r="C610" s="64"/>
    </row>
    <row r="611" ht="12.75">
      <c r="C611" s="64"/>
    </row>
    <row r="612" ht="12.75">
      <c r="C612" s="64"/>
    </row>
    <row r="613" ht="12.75">
      <c r="C613" s="64"/>
    </row>
    <row r="614" ht="12.75">
      <c r="C614" s="64"/>
    </row>
    <row r="615" ht="12.75">
      <c r="C615" s="64"/>
    </row>
    <row r="616" ht="12.75">
      <c r="C616" s="64"/>
    </row>
    <row r="617" ht="12.75">
      <c r="C617" s="64"/>
    </row>
    <row r="618" ht="12.75">
      <c r="C618" s="64"/>
    </row>
    <row r="619" ht="12.75">
      <c r="C619" s="64"/>
    </row>
    <row r="620" ht="12.75">
      <c r="C620" s="64"/>
    </row>
    <row r="621" ht="12.75">
      <c r="C621" s="64"/>
    </row>
    <row r="622" ht="12.75">
      <c r="C622" s="64"/>
    </row>
    <row r="623" ht="12.75">
      <c r="C623" s="64"/>
    </row>
    <row r="624" ht="12.75">
      <c r="C624" s="64"/>
    </row>
    <row r="625" ht="12.75">
      <c r="C625" s="64"/>
    </row>
    <row r="626" ht="12.75">
      <c r="C626" s="64"/>
    </row>
    <row r="627" ht="12.75">
      <c r="C627" s="64"/>
    </row>
    <row r="628" ht="12.75">
      <c r="C628" s="64"/>
    </row>
    <row r="629" ht="12.75">
      <c r="C629" s="64"/>
    </row>
    <row r="630" ht="12.75">
      <c r="C630" s="64"/>
    </row>
    <row r="631" ht="12.75">
      <c r="C631" s="64"/>
    </row>
    <row r="632" ht="12.75">
      <c r="C632" s="64"/>
    </row>
    <row r="633" ht="12.75">
      <c r="C633" s="64"/>
    </row>
    <row r="634" ht="12.75">
      <c r="C634" s="64"/>
    </row>
    <row r="635" ht="12.75">
      <c r="C635" s="64"/>
    </row>
    <row r="636" ht="12.75">
      <c r="C636" s="64"/>
    </row>
    <row r="637" ht="12.75">
      <c r="C637" s="64"/>
    </row>
    <row r="638" ht="12.75">
      <c r="C638" s="64"/>
    </row>
    <row r="639" ht="12.75">
      <c r="C639" s="64"/>
    </row>
    <row r="640" ht="12.75">
      <c r="C640" s="64"/>
    </row>
    <row r="641" ht="12.75">
      <c r="C641" s="64"/>
    </row>
    <row r="642" ht="12.75">
      <c r="C642" s="64"/>
    </row>
    <row r="643" ht="12.75">
      <c r="C643" s="64"/>
    </row>
    <row r="644" ht="12.75">
      <c r="C644" s="64"/>
    </row>
    <row r="645" ht="12.75">
      <c r="C645" s="64"/>
    </row>
    <row r="646" ht="12.75">
      <c r="C646" s="64"/>
    </row>
    <row r="647" ht="12.75">
      <c r="C647" s="64"/>
    </row>
    <row r="648" ht="12.75">
      <c r="C648" s="64"/>
    </row>
    <row r="649" ht="12.75">
      <c r="C649" s="64"/>
    </row>
    <row r="650" ht="12.75">
      <c r="C650" s="64"/>
    </row>
    <row r="651" ht="12.75">
      <c r="C651" s="64"/>
    </row>
    <row r="652" ht="12.75">
      <c r="C652" s="64"/>
    </row>
    <row r="653" ht="12.75">
      <c r="C653" s="64"/>
    </row>
    <row r="654" ht="12.75">
      <c r="C654" s="64"/>
    </row>
    <row r="655" ht="12.75">
      <c r="C655" s="64"/>
    </row>
    <row r="656" ht="12.75">
      <c r="C656" s="64"/>
    </row>
    <row r="657" ht="12.75">
      <c r="C657" s="64"/>
    </row>
    <row r="658" ht="12.75">
      <c r="C658" s="64"/>
    </row>
    <row r="659" ht="12.75">
      <c r="C659" s="64"/>
    </row>
    <row r="660" ht="12.75">
      <c r="C660" s="64"/>
    </row>
    <row r="661" ht="12.75">
      <c r="C661" s="64"/>
    </row>
    <row r="662" ht="12.75">
      <c r="C662" s="64"/>
    </row>
    <row r="663" ht="12.75">
      <c r="C663" s="64"/>
    </row>
    <row r="664" ht="12.75">
      <c r="C664" s="64"/>
    </row>
    <row r="665" ht="12.75">
      <c r="C665" s="64"/>
    </row>
    <row r="666" ht="12.75">
      <c r="C666" s="64"/>
    </row>
    <row r="667" ht="12.75">
      <c r="C667" s="64"/>
    </row>
    <row r="668" ht="12.75">
      <c r="C668" s="64"/>
    </row>
    <row r="669" ht="12.75">
      <c r="C669" s="64"/>
    </row>
    <row r="670" ht="12.75">
      <c r="C670" s="64"/>
    </row>
    <row r="671" ht="12.75">
      <c r="C671" s="64"/>
    </row>
    <row r="672" ht="12.75">
      <c r="C672" s="64"/>
    </row>
    <row r="673" ht="12.75">
      <c r="C673" s="64"/>
    </row>
    <row r="674" ht="12.75">
      <c r="C674" s="64"/>
    </row>
    <row r="675" ht="12.75">
      <c r="C675" s="64"/>
    </row>
    <row r="676" ht="12.75">
      <c r="C676" s="64"/>
    </row>
    <row r="677" ht="12.75">
      <c r="C677" s="64"/>
    </row>
    <row r="678" ht="12.75">
      <c r="C678" s="64"/>
    </row>
    <row r="679" ht="12.75">
      <c r="C679" s="64"/>
    </row>
    <row r="680" ht="12.75">
      <c r="C680" s="64"/>
    </row>
    <row r="681" ht="12.75">
      <c r="C681" s="64"/>
    </row>
    <row r="682" ht="12.75">
      <c r="C682" s="64"/>
    </row>
    <row r="683" ht="12.75">
      <c r="C683" s="64"/>
    </row>
    <row r="684" ht="12.75">
      <c r="C684" s="64"/>
    </row>
    <row r="685" ht="12.75">
      <c r="C685" s="64"/>
    </row>
    <row r="686" ht="12.75">
      <c r="C686" s="64"/>
    </row>
    <row r="687" ht="12.75">
      <c r="C687" s="64"/>
    </row>
    <row r="688" ht="12.75">
      <c r="C688" s="64"/>
    </row>
    <row r="689" ht="12.75">
      <c r="C689" s="64"/>
    </row>
    <row r="690" ht="12.75">
      <c r="C690" s="64"/>
    </row>
    <row r="691" ht="12.75">
      <c r="C691" s="64"/>
    </row>
    <row r="692" ht="12.75">
      <c r="C692" s="64"/>
    </row>
    <row r="693" ht="12.75">
      <c r="C693" s="64"/>
    </row>
    <row r="694" ht="12.75">
      <c r="C694" s="64"/>
    </row>
    <row r="695" ht="12.75">
      <c r="C695" s="64"/>
    </row>
    <row r="696" ht="12.75">
      <c r="C696" s="64"/>
    </row>
    <row r="697" ht="12.75">
      <c r="C697" s="64"/>
    </row>
    <row r="698" ht="12.75">
      <c r="C698" s="64"/>
    </row>
    <row r="699" ht="12.75">
      <c r="C699" s="64"/>
    </row>
    <row r="700" ht="12.75">
      <c r="C700" s="64"/>
    </row>
    <row r="701" ht="12.75">
      <c r="C701" s="64"/>
    </row>
    <row r="702" ht="12.75">
      <c r="C702" s="64"/>
    </row>
    <row r="703" ht="12.75">
      <c r="C703" s="64"/>
    </row>
    <row r="704" ht="12.75">
      <c r="C704" s="64"/>
    </row>
    <row r="705" ht="12.75">
      <c r="C705" s="64"/>
    </row>
    <row r="706" ht="12.75">
      <c r="C706" s="64"/>
    </row>
    <row r="707" ht="12.75">
      <c r="C707" s="64"/>
    </row>
    <row r="708" ht="12.75">
      <c r="C708" s="64"/>
    </row>
    <row r="709" ht="12.75">
      <c r="C709" s="64"/>
    </row>
    <row r="710" ht="12.75">
      <c r="C710" s="64"/>
    </row>
    <row r="711" ht="12.75">
      <c r="C711" s="64"/>
    </row>
    <row r="712" ht="12.75">
      <c r="C712" s="64"/>
    </row>
    <row r="713" ht="12.75">
      <c r="C713" s="64"/>
    </row>
    <row r="714" ht="12.75">
      <c r="C714" s="64"/>
    </row>
    <row r="715" ht="12.75">
      <c r="C715" s="64"/>
    </row>
    <row r="716" ht="12.75">
      <c r="C716" s="64"/>
    </row>
    <row r="717" ht="12.75">
      <c r="C717" s="64"/>
    </row>
    <row r="718" ht="12.75">
      <c r="C718" s="64"/>
    </row>
    <row r="719" ht="12.75">
      <c r="C719" s="64"/>
    </row>
    <row r="720" ht="12.75">
      <c r="C720" s="64"/>
    </row>
    <row r="721" ht="12.75">
      <c r="C721" s="64"/>
    </row>
    <row r="722" ht="12.75">
      <c r="C722" s="64"/>
    </row>
    <row r="723" ht="12.75">
      <c r="C723" s="64"/>
    </row>
    <row r="724" ht="12.75">
      <c r="C724" s="64"/>
    </row>
    <row r="725" ht="12.75">
      <c r="C725" s="64"/>
    </row>
    <row r="726" ht="12.75">
      <c r="C726" s="64"/>
    </row>
    <row r="727" ht="12.75">
      <c r="C727" s="64"/>
    </row>
    <row r="728" ht="12.75">
      <c r="C728" s="64"/>
    </row>
    <row r="729" ht="12.75">
      <c r="C729" s="64"/>
    </row>
    <row r="730" ht="12.75">
      <c r="C730" s="64"/>
    </row>
    <row r="731" ht="12.75">
      <c r="C731" s="64"/>
    </row>
    <row r="732" ht="12.75">
      <c r="C732" s="64"/>
    </row>
    <row r="733" ht="12.75">
      <c r="C733" s="64"/>
    </row>
    <row r="734" ht="12.75">
      <c r="C734" s="64"/>
    </row>
    <row r="735" ht="12.75">
      <c r="C735" s="64"/>
    </row>
    <row r="736" ht="12.75">
      <c r="C736" s="64"/>
    </row>
    <row r="737" ht="12.75">
      <c r="C737" s="64"/>
    </row>
    <row r="738" ht="12.75">
      <c r="C738" s="64"/>
    </row>
    <row r="739" ht="12.75">
      <c r="C739" s="64"/>
    </row>
    <row r="740" ht="12.75">
      <c r="C740" s="64"/>
    </row>
    <row r="741" ht="12.75">
      <c r="C741" s="64"/>
    </row>
    <row r="742" ht="12.75">
      <c r="C742" s="64"/>
    </row>
    <row r="743" ht="12.75">
      <c r="C743" s="64"/>
    </row>
    <row r="744" ht="12.75">
      <c r="C744" s="64"/>
    </row>
    <row r="745" ht="12.75">
      <c r="C745" s="64"/>
    </row>
    <row r="746" ht="12.75">
      <c r="C746" s="64"/>
    </row>
    <row r="747" ht="12.75">
      <c r="C747" s="64"/>
    </row>
    <row r="748" ht="12.75">
      <c r="C748" s="64"/>
    </row>
    <row r="749" ht="12.75">
      <c r="C749" s="64"/>
    </row>
    <row r="750" ht="12.75">
      <c r="C750" s="64"/>
    </row>
    <row r="751" ht="12.75">
      <c r="C751" s="64"/>
    </row>
    <row r="752" ht="12.75">
      <c r="C752" s="64"/>
    </row>
    <row r="753" ht="12.75">
      <c r="C753" s="64"/>
    </row>
    <row r="754" ht="12.75">
      <c r="C754" s="64"/>
    </row>
    <row r="755" ht="12.75">
      <c r="C755" s="64"/>
    </row>
    <row r="756" ht="12.75">
      <c r="C756" s="64"/>
    </row>
    <row r="757" ht="12.75">
      <c r="C757" s="64"/>
    </row>
    <row r="758" ht="12.75">
      <c r="C758" s="64"/>
    </row>
    <row r="759" ht="12.75">
      <c r="C759" s="64"/>
    </row>
    <row r="760" ht="12.75">
      <c r="C760" s="64"/>
    </row>
    <row r="761" ht="12.75">
      <c r="C761" s="64"/>
    </row>
    <row r="762" ht="12.75">
      <c r="C762" s="64"/>
    </row>
    <row r="763" ht="12.75">
      <c r="C763" s="64"/>
    </row>
    <row r="764" ht="12.75">
      <c r="C764" s="64"/>
    </row>
    <row r="765" ht="12.75">
      <c r="C765" s="64"/>
    </row>
    <row r="766" ht="12.75">
      <c r="C766" s="64"/>
    </row>
    <row r="767" ht="12.75">
      <c r="C767" s="64"/>
    </row>
    <row r="768" ht="12.75">
      <c r="C768" s="64"/>
    </row>
    <row r="769" ht="12.75">
      <c r="C769" s="64"/>
    </row>
    <row r="770" ht="12.75">
      <c r="C770" s="64"/>
    </row>
    <row r="771" ht="12.75">
      <c r="C771" s="64"/>
    </row>
    <row r="772" ht="12.75">
      <c r="C772" s="64"/>
    </row>
    <row r="773" ht="12.75">
      <c r="C773" s="64"/>
    </row>
    <row r="774" ht="12.75">
      <c r="C774" s="64"/>
    </row>
    <row r="775" ht="12.75">
      <c r="C775" s="64"/>
    </row>
    <row r="776" ht="12.75">
      <c r="C776" s="64"/>
    </row>
    <row r="777" ht="12.75">
      <c r="C777" s="64"/>
    </row>
    <row r="778" ht="12.75">
      <c r="C778" s="64"/>
    </row>
    <row r="779" ht="12.75">
      <c r="C779" s="64"/>
    </row>
    <row r="780" ht="12.75">
      <c r="C780" s="64"/>
    </row>
    <row r="781" ht="12.75">
      <c r="C781" s="64"/>
    </row>
    <row r="782" ht="12.75">
      <c r="C782" s="64"/>
    </row>
    <row r="783" ht="12.75">
      <c r="C783" s="64"/>
    </row>
    <row r="784" ht="12.75">
      <c r="C784" s="64"/>
    </row>
    <row r="785" ht="12.75">
      <c r="C785" s="64"/>
    </row>
    <row r="786" ht="12.75">
      <c r="C786" s="64"/>
    </row>
    <row r="787" ht="12.75">
      <c r="C787" s="64"/>
    </row>
    <row r="788" ht="12.75">
      <c r="C788" s="64"/>
    </row>
    <row r="789" ht="12.75">
      <c r="C789" s="64"/>
    </row>
    <row r="790" ht="12.75">
      <c r="C790" s="64"/>
    </row>
    <row r="791" ht="12.75">
      <c r="C791" s="64"/>
    </row>
    <row r="792" ht="12.75">
      <c r="C792" s="64"/>
    </row>
    <row r="793" ht="12.75">
      <c r="C793" s="64"/>
    </row>
    <row r="794" ht="12.75">
      <c r="C794" s="64"/>
    </row>
    <row r="795" ht="12.75">
      <c r="C795" s="64"/>
    </row>
    <row r="796" ht="12.75">
      <c r="C796" s="64"/>
    </row>
    <row r="797" ht="12.75">
      <c r="C797" s="64"/>
    </row>
    <row r="798" ht="12.75">
      <c r="C798" s="64"/>
    </row>
    <row r="799" ht="12.75">
      <c r="C799" s="64"/>
    </row>
    <row r="800" ht="12.75">
      <c r="C800" s="64"/>
    </row>
    <row r="801" ht="12.75">
      <c r="C801" s="64"/>
    </row>
    <row r="802" ht="12.75">
      <c r="C802" s="64"/>
    </row>
    <row r="803" ht="12.75">
      <c r="C803" s="64"/>
    </row>
    <row r="804" ht="12.75">
      <c r="C804" s="64"/>
    </row>
    <row r="805" ht="12.75">
      <c r="C805" s="64"/>
    </row>
    <row r="806" ht="12.75">
      <c r="C806" s="64"/>
    </row>
    <row r="807" ht="12.75">
      <c r="C807" s="64"/>
    </row>
    <row r="808" ht="12.75">
      <c r="C808" s="64"/>
    </row>
    <row r="809" ht="12.75">
      <c r="C809" s="64"/>
    </row>
    <row r="810" ht="12.75">
      <c r="C810" s="64"/>
    </row>
    <row r="811" ht="12.75">
      <c r="C811" s="64"/>
    </row>
    <row r="812" ht="12.75">
      <c r="C812" s="64"/>
    </row>
    <row r="813" ht="12.75">
      <c r="C813" s="64"/>
    </row>
    <row r="814" ht="12.75">
      <c r="C814" s="64"/>
    </row>
    <row r="815" ht="12.75">
      <c r="C815" s="64"/>
    </row>
    <row r="816" ht="12.75">
      <c r="C816" s="64"/>
    </row>
    <row r="817" ht="12.75">
      <c r="C817" s="64"/>
    </row>
    <row r="818" ht="12.75">
      <c r="C818" s="64"/>
    </row>
    <row r="819" ht="12.75">
      <c r="C819" s="64"/>
    </row>
    <row r="820" ht="12.75">
      <c r="C820" s="64"/>
    </row>
    <row r="821" ht="12.75">
      <c r="C821" s="64"/>
    </row>
    <row r="822" ht="12.75">
      <c r="C822" s="64"/>
    </row>
    <row r="823" ht="12.75">
      <c r="C823" s="64"/>
    </row>
    <row r="824" ht="12.75">
      <c r="C824" s="64"/>
    </row>
    <row r="825" ht="12.75">
      <c r="C825" s="64"/>
    </row>
    <row r="826" ht="12.75">
      <c r="C826" s="64"/>
    </row>
    <row r="827" ht="12.75">
      <c r="C827" s="64"/>
    </row>
    <row r="828" ht="12.75">
      <c r="C828" s="64"/>
    </row>
    <row r="829" ht="12.75">
      <c r="C829" s="64"/>
    </row>
    <row r="830" ht="12.75">
      <c r="C830" s="64"/>
    </row>
    <row r="831" ht="12.75">
      <c r="C831" s="64"/>
    </row>
    <row r="832" ht="12.75">
      <c r="C832" s="64"/>
    </row>
    <row r="833" ht="12.75">
      <c r="C833" s="64"/>
    </row>
    <row r="834" ht="12.75">
      <c r="C834" s="64"/>
    </row>
    <row r="835" ht="12.75">
      <c r="C835" s="64"/>
    </row>
    <row r="836" ht="12.75">
      <c r="C836" s="64"/>
    </row>
    <row r="837" ht="12.75">
      <c r="C837" s="64"/>
    </row>
    <row r="838" ht="12.75">
      <c r="C838" s="64"/>
    </row>
    <row r="839" ht="12.75">
      <c r="C839" s="64"/>
    </row>
    <row r="840" ht="12.75">
      <c r="C840" s="64"/>
    </row>
    <row r="841" ht="12.75">
      <c r="C841" s="64"/>
    </row>
    <row r="842" ht="12.75">
      <c r="C842" s="64"/>
    </row>
    <row r="843" ht="12.75">
      <c r="C843" s="64"/>
    </row>
    <row r="844" ht="12.75">
      <c r="C844" s="64"/>
    </row>
    <row r="845" ht="12.75">
      <c r="C845" s="64"/>
    </row>
    <row r="846" ht="12.75">
      <c r="C846" s="64"/>
    </row>
    <row r="847" ht="12.75">
      <c r="C847" s="64"/>
    </row>
    <row r="848" ht="12.75">
      <c r="C848" s="64"/>
    </row>
    <row r="849" ht="12.75">
      <c r="C849" s="64"/>
    </row>
    <row r="850" ht="12.75">
      <c r="C850" s="64"/>
    </row>
    <row r="851" ht="12.75">
      <c r="C851" s="64"/>
    </row>
    <row r="852" ht="12.75">
      <c r="C852" s="64"/>
    </row>
    <row r="853" ht="12.75">
      <c r="C853" s="64"/>
    </row>
    <row r="854" ht="12.75">
      <c r="C854" s="64"/>
    </row>
    <row r="855" ht="12.75">
      <c r="C855" s="64"/>
    </row>
    <row r="856" ht="12.75">
      <c r="C856" s="64"/>
    </row>
    <row r="857" ht="12.75">
      <c r="C857" s="64"/>
    </row>
    <row r="858" ht="12.75">
      <c r="C858" s="64"/>
    </row>
    <row r="859" ht="12.75">
      <c r="C859" s="64"/>
    </row>
    <row r="860" ht="12.75">
      <c r="C860" s="64"/>
    </row>
    <row r="861" ht="12.75">
      <c r="C861" s="64"/>
    </row>
    <row r="862" ht="12.75">
      <c r="C862" s="64"/>
    </row>
    <row r="863" ht="12.75">
      <c r="C863" s="64"/>
    </row>
    <row r="864" ht="12.75">
      <c r="C864" s="64"/>
    </row>
    <row r="865" ht="12.75">
      <c r="C865" s="64"/>
    </row>
    <row r="866" ht="12.75">
      <c r="C866" s="64"/>
    </row>
    <row r="867" ht="12.75">
      <c r="C867" s="64"/>
    </row>
    <row r="868" ht="12.75">
      <c r="C868" s="64"/>
    </row>
    <row r="869" ht="12.75">
      <c r="C869" s="64"/>
    </row>
    <row r="870" ht="12.75">
      <c r="C870" s="64"/>
    </row>
    <row r="871" ht="12.75">
      <c r="C871" s="64"/>
    </row>
    <row r="872" ht="12.75">
      <c r="C872" s="64"/>
    </row>
    <row r="873" ht="12.75">
      <c r="C873" s="64"/>
    </row>
    <row r="874" ht="12.75">
      <c r="C874" s="64"/>
    </row>
    <row r="875" ht="12.75">
      <c r="C875" s="64"/>
    </row>
    <row r="876" ht="12.75">
      <c r="C876" s="64"/>
    </row>
    <row r="877" ht="12.75">
      <c r="C877" s="64"/>
    </row>
    <row r="878" ht="12.75">
      <c r="C878" s="64"/>
    </row>
    <row r="879" ht="12.75">
      <c r="C879" s="64"/>
    </row>
    <row r="880" ht="12.75">
      <c r="C880" s="64"/>
    </row>
    <row r="881" ht="12.75">
      <c r="C881" s="64"/>
    </row>
    <row r="882" ht="12.75">
      <c r="C882" s="64"/>
    </row>
    <row r="883" ht="12.75">
      <c r="C883" s="64"/>
    </row>
    <row r="884" ht="12.75">
      <c r="C884" s="64"/>
    </row>
    <row r="885" ht="12.75">
      <c r="C885" s="64"/>
    </row>
    <row r="886" ht="12.75">
      <c r="C886" s="64"/>
    </row>
    <row r="887" ht="12.75">
      <c r="C887" s="64"/>
    </row>
    <row r="888" ht="12.75">
      <c r="C888" s="64"/>
    </row>
    <row r="889" ht="12.75">
      <c r="C889" s="64"/>
    </row>
    <row r="890" ht="12.75">
      <c r="C890" s="64"/>
    </row>
    <row r="891" ht="12.75">
      <c r="C891" s="64"/>
    </row>
    <row r="892" ht="12.75">
      <c r="C892" s="64"/>
    </row>
    <row r="893" ht="12.75">
      <c r="C893" s="64"/>
    </row>
    <row r="894" ht="12.75">
      <c r="C894" s="64"/>
    </row>
    <row r="895" ht="12.75">
      <c r="C895" s="64"/>
    </row>
    <row r="896" ht="12.75">
      <c r="C896" s="64"/>
    </row>
    <row r="897" ht="12.75">
      <c r="C897" s="64"/>
    </row>
    <row r="898" ht="12.75">
      <c r="C898" s="64"/>
    </row>
    <row r="899" ht="12.75">
      <c r="C899" s="64"/>
    </row>
    <row r="900" ht="12.75">
      <c r="C900" s="64"/>
    </row>
    <row r="901" ht="12.75">
      <c r="C901" s="64"/>
    </row>
    <row r="902" ht="12.75">
      <c r="C902" s="64"/>
    </row>
    <row r="903" ht="12.75">
      <c r="C903" s="64"/>
    </row>
    <row r="904" ht="12.75">
      <c r="C904" s="64"/>
    </row>
    <row r="905" ht="12.75">
      <c r="C905" s="64"/>
    </row>
    <row r="906" ht="12.75">
      <c r="C906" s="64"/>
    </row>
    <row r="907" ht="12.75">
      <c r="C907" s="64"/>
    </row>
    <row r="908" ht="12.75">
      <c r="C908" s="64"/>
    </row>
    <row r="909" ht="12.75">
      <c r="C909" s="64"/>
    </row>
    <row r="910" ht="12.75">
      <c r="C910" s="64"/>
    </row>
    <row r="911" ht="12.75">
      <c r="C911" s="64"/>
    </row>
    <row r="912" ht="12.75">
      <c r="C912" s="64"/>
    </row>
    <row r="913" ht="12.75">
      <c r="C913" s="64"/>
    </row>
    <row r="914" ht="12.75">
      <c r="C914" s="64"/>
    </row>
    <row r="915" ht="12.75">
      <c r="C915" s="64"/>
    </row>
    <row r="916" ht="12.75">
      <c r="C916" s="64"/>
    </row>
    <row r="917" ht="12.75">
      <c r="C917" s="64"/>
    </row>
    <row r="918" ht="12.75">
      <c r="C918" s="64"/>
    </row>
    <row r="919" ht="12.75">
      <c r="C919" s="64"/>
    </row>
    <row r="920" ht="12.75">
      <c r="C920" s="64"/>
    </row>
    <row r="921" ht="12.75">
      <c r="C921" s="64"/>
    </row>
    <row r="922" ht="12.75">
      <c r="C922" s="64"/>
    </row>
    <row r="923" ht="12.75">
      <c r="C923" s="64"/>
    </row>
    <row r="924" ht="12.75">
      <c r="C924" s="64"/>
    </row>
    <row r="925" ht="12.75">
      <c r="C925" s="64"/>
    </row>
    <row r="926" ht="12.75">
      <c r="C926" s="64"/>
    </row>
    <row r="927" ht="12.75">
      <c r="C927" s="64"/>
    </row>
    <row r="928" ht="12.75">
      <c r="C928" s="64"/>
    </row>
    <row r="929" ht="12.75">
      <c r="C929" s="64"/>
    </row>
    <row r="930" ht="12.75">
      <c r="C930" s="64"/>
    </row>
    <row r="931" ht="12.75">
      <c r="C931" s="64"/>
    </row>
    <row r="932" ht="12.75">
      <c r="C932" s="64"/>
    </row>
    <row r="933" ht="12.75">
      <c r="C933" s="64"/>
    </row>
    <row r="934" ht="12.75">
      <c r="C934" s="64"/>
    </row>
    <row r="935" ht="12.75">
      <c r="C935" s="64"/>
    </row>
    <row r="936" ht="12.75">
      <c r="C936" s="64"/>
    </row>
    <row r="937" ht="12.75">
      <c r="C937" s="64"/>
    </row>
    <row r="938" ht="12.75">
      <c r="C938" s="64"/>
    </row>
    <row r="939" ht="12.75">
      <c r="C939" s="64"/>
    </row>
    <row r="940" ht="12.75">
      <c r="C940" s="64"/>
    </row>
    <row r="941" ht="12.75">
      <c r="C941" s="64"/>
    </row>
    <row r="942" ht="12.75">
      <c r="C942" s="64"/>
    </row>
    <row r="943" ht="12.75">
      <c r="C943" s="64"/>
    </row>
    <row r="944" ht="12.75">
      <c r="C944" s="64"/>
    </row>
    <row r="945" ht="12.75">
      <c r="C945" s="64"/>
    </row>
    <row r="946" ht="12.75">
      <c r="C946" s="64"/>
    </row>
    <row r="947" ht="12.75">
      <c r="C947" s="64"/>
    </row>
    <row r="948" ht="12.75">
      <c r="C948" s="64"/>
    </row>
    <row r="949" ht="12.75">
      <c r="C949" s="64"/>
    </row>
    <row r="950" ht="12.75">
      <c r="C950" s="64"/>
    </row>
    <row r="951" ht="12.75">
      <c r="C951" s="64"/>
    </row>
    <row r="952" ht="12.75">
      <c r="C952" s="64"/>
    </row>
    <row r="953" ht="12.75">
      <c r="C953" s="64"/>
    </row>
    <row r="954" ht="12.75">
      <c r="C954" s="64"/>
    </row>
    <row r="955" ht="12.75">
      <c r="C955" s="64"/>
    </row>
    <row r="956" ht="12.75">
      <c r="C956" s="64"/>
    </row>
    <row r="957" ht="12.75">
      <c r="C957" s="64"/>
    </row>
    <row r="958" ht="12.75">
      <c r="C958" s="64"/>
    </row>
    <row r="959" ht="12.75">
      <c r="C959" s="64"/>
    </row>
    <row r="960" ht="12.75">
      <c r="C960" s="64"/>
    </row>
    <row r="961" ht="12.75">
      <c r="C961" s="64"/>
    </row>
    <row r="962" ht="12.75">
      <c r="C962" s="64"/>
    </row>
    <row r="963" ht="12.75">
      <c r="C963" s="64"/>
    </row>
    <row r="964" ht="12.75">
      <c r="C964" s="64"/>
    </row>
    <row r="965" ht="12.75">
      <c r="C965" s="64"/>
    </row>
    <row r="966" ht="12.75">
      <c r="C966" s="64"/>
    </row>
    <row r="967" ht="12.75">
      <c r="C967" s="64"/>
    </row>
    <row r="968" ht="12.75">
      <c r="C968" s="64"/>
    </row>
    <row r="969" ht="12.75">
      <c r="C969" s="64"/>
    </row>
    <row r="970" ht="12.75">
      <c r="C970" s="64"/>
    </row>
    <row r="971" ht="12.75">
      <c r="C971" s="64"/>
    </row>
    <row r="972" ht="12.75">
      <c r="C972" s="64"/>
    </row>
    <row r="973" ht="12.75">
      <c r="C973" s="64"/>
    </row>
    <row r="974" ht="12.75">
      <c r="C974" s="64"/>
    </row>
    <row r="975" ht="12.75">
      <c r="C975" s="64"/>
    </row>
    <row r="976" ht="12.75">
      <c r="C976" s="64"/>
    </row>
    <row r="977" ht="12.75">
      <c r="C977" s="64"/>
    </row>
    <row r="978" ht="12.75">
      <c r="C978" s="64"/>
    </row>
    <row r="979" ht="12.75">
      <c r="C979" s="64"/>
    </row>
    <row r="980" ht="12.75">
      <c r="C980" s="64"/>
    </row>
    <row r="981" ht="12.75">
      <c r="C981" s="64"/>
    </row>
    <row r="982" ht="12.75">
      <c r="C982" s="64"/>
    </row>
    <row r="983" ht="12.75">
      <c r="C983" s="64"/>
    </row>
    <row r="984" ht="12.75">
      <c r="C984" s="64"/>
    </row>
    <row r="985" ht="12.75">
      <c r="C985" s="64"/>
    </row>
    <row r="986" ht="12.75">
      <c r="C986" s="64"/>
    </row>
    <row r="987" ht="12.75">
      <c r="C987" s="64"/>
    </row>
    <row r="988" ht="12.75">
      <c r="C988" s="64"/>
    </row>
    <row r="989" ht="12.75">
      <c r="C989" s="64"/>
    </row>
    <row r="990" ht="12.75">
      <c r="C990" s="64"/>
    </row>
    <row r="991" ht="12.75">
      <c r="C991" s="64"/>
    </row>
    <row r="992" ht="12.75">
      <c r="C992" s="64"/>
    </row>
    <row r="993" ht="12.75">
      <c r="C993" s="64"/>
    </row>
    <row r="994" ht="12.75">
      <c r="C994" s="64"/>
    </row>
    <row r="995" ht="12.75">
      <c r="C995" s="64"/>
    </row>
    <row r="996" ht="12.75">
      <c r="C996" s="64"/>
    </row>
    <row r="997" ht="12.75">
      <c r="C997" s="64"/>
    </row>
    <row r="998" ht="12.75">
      <c r="C998" s="64"/>
    </row>
    <row r="999" ht="12.75">
      <c r="C999" s="64"/>
    </row>
    <row r="1000" ht="12.75">
      <c r="C1000" s="64"/>
    </row>
    <row r="1001" ht="12.75">
      <c r="C1001" s="64"/>
    </row>
    <row r="1002" ht="12.75">
      <c r="C1002" s="64"/>
    </row>
    <row r="1003" ht="12.75">
      <c r="C1003" s="64"/>
    </row>
    <row r="1004" ht="12.75">
      <c r="C1004" s="64"/>
    </row>
    <row r="1005" ht="12.75">
      <c r="C1005" s="64"/>
    </row>
    <row r="1006" ht="12.75">
      <c r="C1006" s="64"/>
    </row>
    <row r="1007" ht="12.75">
      <c r="C1007" s="64"/>
    </row>
    <row r="1008" ht="12.75">
      <c r="C1008" s="64"/>
    </row>
    <row r="1009" ht="12.75">
      <c r="C1009" s="64"/>
    </row>
    <row r="1010" ht="12.75">
      <c r="C1010" s="64"/>
    </row>
    <row r="1011" ht="12.75">
      <c r="C1011" s="64"/>
    </row>
    <row r="1012" ht="12.75">
      <c r="C1012" s="64"/>
    </row>
    <row r="1013" ht="12.75">
      <c r="C1013" s="64"/>
    </row>
    <row r="1014" ht="12.75">
      <c r="C1014" s="64"/>
    </row>
    <row r="1015" ht="12.75">
      <c r="C1015" s="64"/>
    </row>
    <row r="1016" ht="12.75">
      <c r="C1016" s="64"/>
    </row>
    <row r="1017" ht="12.75">
      <c r="C1017" s="64"/>
    </row>
    <row r="1018" ht="12.75">
      <c r="C1018" s="64"/>
    </row>
    <row r="1019" ht="12.75">
      <c r="C1019" s="64"/>
    </row>
    <row r="1020" ht="12.75">
      <c r="C1020" s="64"/>
    </row>
    <row r="1021" ht="12.75">
      <c r="C1021" s="64"/>
    </row>
    <row r="1022" ht="12.75">
      <c r="C1022" s="64"/>
    </row>
    <row r="1023" ht="12.75">
      <c r="C1023" s="64"/>
    </row>
    <row r="1024" ht="12.75">
      <c r="C1024" s="64"/>
    </row>
    <row r="1025" ht="12.75">
      <c r="C1025" s="64"/>
    </row>
    <row r="1026" ht="12.75">
      <c r="C1026" s="64"/>
    </row>
    <row r="1027" ht="12.75">
      <c r="C1027" s="64"/>
    </row>
    <row r="1028" ht="12.75">
      <c r="C1028" s="64"/>
    </row>
    <row r="1029" ht="12.75">
      <c r="C1029" s="64"/>
    </row>
    <row r="1030" ht="12.75">
      <c r="C1030" s="64"/>
    </row>
    <row r="1031" ht="12.75">
      <c r="C1031" s="64"/>
    </row>
    <row r="1032" ht="12.75">
      <c r="C1032" s="64"/>
    </row>
    <row r="1033" ht="12.75">
      <c r="C1033" s="64"/>
    </row>
    <row r="1034" ht="12.75">
      <c r="C1034" s="64"/>
    </row>
    <row r="1035" ht="12.75">
      <c r="C1035" s="64"/>
    </row>
    <row r="1036" ht="12.75">
      <c r="C1036" s="64"/>
    </row>
    <row r="1037" ht="12.75">
      <c r="C1037" s="64"/>
    </row>
    <row r="1038" ht="12.75">
      <c r="C1038" s="64"/>
    </row>
    <row r="1039" ht="12.75">
      <c r="C1039" s="64"/>
    </row>
    <row r="1040" ht="12.75">
      <c r="C1040" s="64"/>
    </row>
    <row r="1041" ht="12.75">
      <c r="C1041" s="64"/>
    </row>
    <row r="1042" ht="12.75">
      <c r="C1042" s="64"/>
    </row>
    <row r="1043" ht="12.75">
      <c r="C1043" s="64"/>
    </row>
    <row r="1044" ht="12.75">
      <c r="C1044" s="64"/>
    </row>
    <row r="1045" ht="12.75">
      <c r="C1045" s="64"/>
    </row>
    <row r="1046" ht="12.75">
      <c r="C1046" s="64"/>
    </row>
    <row r="1047" ht="12.75">
      <c r="C1047" s="64"/>
    </row>
    <row r="1048" ht="12.75">
      <c r="C1048" s="64"/>
    </row>
    <row r="1049" ht="12.75">
      <c r="C1049" s="64"/>
    </row>
    <row r="1050" ht="12.75">
      <c r="C1050" s="64"/>
    </row>
    <row r="1051" ht="12.75">
      <c r="C1051" s="64"/>
    </row>
    <row r="1052" ht="12.75">
      <c r="C1052" s="64"/>
    </row>
    <row r="1053" ht="12.75">
      <c r="C1053" s="64"/>
    </row>
    <row r="1054" ht="12.75">
      <c r="C1054" s="64"/>
    </row>
    <row r="1055" ht="12.75">
      <c r="C1055" s="64"/>
    </row>
    <row r="1056" ht="12.75">
      <c r="C1056" s="64"/>
    </row>
    <row r="1057" ht="12.75">
      <c r="C1057" s="64"/>
    </row>
    <row r="1058" ht="12.75">
      <c r="C1058" s="64"/>
    </row>
    <row r="1059" ht="12.75">
      <c r="C1059" s="64"/>
    </row>
    <row r="1060" ht="12.75">
      <c r="C1060" s="64"/>
    </row>
    <row r="1061" ht="12.75">
      <c r="C1061" s="64"/>
    </row>
    <row r="1062" ht="12.75">
      <c r="C1062" s="64"/>
    </row>
    <row r="1063" ht="12.75">
      <c r="C1063" s="64"/>
    </row>
    <row r="1064" ht="12.75">
      <c r="C1064" s="64"/>
    </row>
    <row r="1065" ht="12.75">
      <c r="C1065" s="64"/>
    </row>
    <row r="1066" ht="12.75">
      <c r="C1066" s="64"/>
    </row>
    <row r="1067" ht="12.75">
      <c r="C1067" s="64"/>
    </row>
    <row r="1068" ht="12.75">
      <c r="C1068" s="64"/>
    </row>
    <row r="1069" ht="12.75">
      <c r="C1069" s="64"/>
    </row>
    <row r="1070" ht="12.75">
      <c r="C1070" s="64"/>
    </row>
    <row r="1071" ht="12.75">
      <c r="C1071" s="64"/>
    </row>
    <row r="1072" ht="12.75">
      <c r="C1072" s="64"/>
    </row>
    <row r="1073" ht="12.75">
      <c r="C1073" s="64"/>
    </row>
    <row r="1074" ht="12.75">
      <c r="C1074" s="64"/>
    </row>
    <row r="1075" ht="12.75">
      <c r="C1075" s="64"/>
    </row>
    <row r="1076" ht="12.75">
      <c r="C1076" s="64"/>
    </row>
    <row r="1077" ht="12.75">
      <c r="C1077" s="64"/>
    </row>
    <row r="1078" ht="12.75">
      <c r="C1078" s="64"/>
    </row>
    <row r="1079" ht="12.75">
      <c r="C1079" s="64"/>
    </row>
    <row r="1080" ht="12.75">
      <c r="C1080" s="64"/>
    </row>
    <row r="1081" ht="12.75">
      <c r="C1081" s="64"/>
    </row>
    <row r="1082" ht="12.75">
      <c r="C1082" s="64"/>
    </row>
    <row r="1083" ht="12.75">
      <c r="C1083" s="64"/>
    </row>
    <row r="1084" ht="12.75">
      <c r="C1084" s="64"/>
    </row>
    <row r="1085" ht="12.75">
      <c r="C1085" s="64"/>
    </row>
    <row r="1086" ht="12.75">
      <c r="C1086" s="64"/>
    </row>
    <row r="1087" ht="12.75">
      <c r="C1087" s="64"/>
    </row>
    <row r="1088" ht="12.75">
      <c r="C1088" s="64"/>
    </row>
    <row r="1089" ht="12.75">
      <c r="C1089" s="64"/>
    </row>
    <row r="1090" ht="12.75">
      <c r="C1090" s="64"/>
    </row>
    <row r="1091" ht="12.75">
      <c r="C1091" s="64"/>
    </row>
    <row r="1092" ht="12.75">
      <c r="C1092" s="64"/>
    </row>
    <row r="1093" ht="12.75">
      <c r="C1093" s="64"/>
    </row>
    <row r="1094" ht="12.75">
      <c r="C1094" s="64"/>
    </row>
    <row r="1095" ht="12.75">
      <c r="C1095" s="64"/>
    </row>
    <row r="1096" ht="12.75">
      <c r="C1096" s="64"/>
    </row>
    <row r="1097" ht="12.75">
      <c r="C1097" s="64"/>
    </row>
    <row r="1098" ht="12.75">
      <c r="C1098" s="64"/>
    </row>
    <row r="1099" ht="12.75">
      <c r="C1099" s="64"/>
    </row>
    <row r="1100" ht="12.75">
      <c r="C1100" s="64"/>
    </row>
    <row r="1101" ht="12.75">
      <c r="C1101" s="64"/>
    </row>
    <row r="1102" ht="12.75">
      <c r="C1102" s="64"/>
    </row>
    <row r="1103" ht="12.75">
      <c r="C1103" s="64"/>
    </row>
    <row r="1104" ht="12.75">
      <c r="C1104" s="64"/>
    </row>
    <row r="1105" ht="12.75">
      <c r="C1105" s="64"/>
    </row>
    <row r="1106" ht="12.75">
      <c r="C1106" s="64"/>
    </row>
    <row r="1107" ht="12.75">
      <c r="C1107" s="64"/>
    </row>
    <row r="1108" ht="12.75">
      <c r="C1108" s="64"/>
    </row>
    <row r="1109" ht="12.75">
      <c r="C1109" s="64"/>
    </row>
    <row r="1110" ht="12.75">
      <c r="C1110" s="64"/>
    </row>
    <row r="1111" ht="12.75">
      <c r="C1111" s="64"/>
    </row>
    <row r="1112" ht="12.75">
      <c r="C1112" s="64"/>
    </row>
    <row r="1113" ht="12.75">
      <c r="C1113" s="64"/>
    </row>
    <row r="1114" ht="12.75">
      <c r="C1114" s="64"/>
    </row>
    <row r="1115" ht="12.75">
      <c r="C1115" s="64"/>
    </row>
    <row r="1116" ht="12.75">
      <c r="C1116" s="64"/>
    </row>
    <row r="1117" ht="12.75">
      <c r="C1117" s="64"/>
    </row>
    <row r="1118" ht="12.75">
      <c r="C1118" s="64"/>
    </row>
    <row r="1119" ht="12.75">
      <c r="C1119" s="64"/>
    </row>
    <row r="1120" ht="12.75">
      <c r="C1120" s="64"/>
    </row>
    <row r="1121" ht="12.75">
      <c r="C1121" s="64"/>
    </row>
    <row r="1122" ht="12.75">
      <c r="C1122" s="64"/>
    </row>
    <row r="1123" ht="12.75">
      <c r="C1123" s="64"/>
    </row>
    <row r="1124" ht="12.75">
      <c r="C1124" s="64"/>
    </row>
    <row r="1125" ht="12.75">
      <c r="C1125" s="64"/>
    </row>
    <row r="1126" ht="12.75">
      <c r="C1126" s="64"/>
    </row>
    <row r="1127" ht="12.75">
      <c r="C1127" s="64"/>
    </row>
    <row r="1128" ht="12.75">
      <c r="C1128" s="64"/>
    </row>
    <row r="1129" ht="12.75">
      <c r="C1129" s="64"/>
    </row>
    <row r="1130" ht="12.75">
      <c r="C1130" s="64"/>
    </row>
    <row r="1131" ht="12.75">
      <c r="C1131" s="64"/>
    </row>
    <row r="1132" ht="12.75">
      <c r="C1132" s="64"/>
    </row>
    <row r="1133" ht="12.75">
      <c r="C1133" s="64"/>
    </row>
    <row r="1134" ht="12.75">
      <c r="C1134" s="64"/>
    </row>
    <row r="1135" ht="12.75">
      <c r="C1135" s="64"/>
    </row>
    <row r="1136" ht="12.75">
      <c r="C1136" s="64"/>
    </row>
    <row r="1137" ht="12.75">
      <c r="C1137" s="64"/>
    </row>
    <row r="1138" ht="12.75">
      <c r="C1138" s="64"/>
    </row>
    <row r="1139" ht="12.75">
      <c r="C1139" s="64"/>
    </row>
    <row r="1140" ht="12.75">
      <c r="C1140" s="64"/>
    </row>
    <row r="1141" ht="12.75">
      <c r="C1141" s="64"/>
    </row>
    <row r="1142" ht="12.75">
      <c r="C1142" s="64"/>
    </row>
    <row r="1143" ht="12.75">
      <c r="C1143" s="64"/>
    </row>
    <row r="1144" ht="12.75">
      <c r="C1144" s="64"/>
    </row>
    <row r="1145" ht="12.75">
      <c r="C1145" s="64"/>
    </row>
    <row r="1146" ht="12.75">
      <c r="C1146" s="64"/>
    </row>
    <row r="1147" ht="12.75">
      <c r="C1147" s="64"/>
    </row>
    <row r="1148" ht="12.75">
      <c r="C1148" s="64"/>
    </row>
    <row r="1149" ht="12.75">
      <c r="C1149" s="64"/>
    </row>
    <row r="1150" ht="12.75">
      <c r="C1150" s="64"/>
    </row>
    <row r="1151" ht="12.75">
      <c r="C1151" s="64"/>
    </row>
    <row r="1152" ht="12.75">
      <c r="C1152" s="64"/>
    </row>
    <row r="1153" ht="12.75">
      <c r="C1153" s="64"/>
    </row>
    <row r="1154" ht="12.75">
      <c r="C1154" s="64"/>
    </row>
    <row r="1155" ht="12.75">
      <c r="C1155" s="64"/>
    </row>
    <row r="1156" ht="12.75">
      <c r="C1156" s="64"/>
    </row>
    <row r="1157" ht="12.75">
      <c r="C1157" s="64"/>
    </row>
    <row r="1158" ht="12.75">
      <c r="C1158" s="64"/>
    </row>
    <row r="1159" ht="12.75">
      <c r="C1159" s="64"/>
    </row>
    <row r="1160" ht="12.75">
      <c r="C1160" s="64"/>
    </row>
    <row r="1161" ht="12.75">
      <c r="C1161" s="64"/>
    </row>
    <row r="1162" ht="12.75">
      <c r="C1162" s="64"/>
    </row>
    <row r="1163" ht="12.75">
      <c r="C1163" s="64"/>
    </row>
    <row r="1164" ht="12.75">
      <c r="C1164" s="64"/>
    </row>
    <row r="1165" ht="12.75">
      <c r="C1165" s="64"/>
    </row>
    <row r="1166" ht="12.75">
      <c r="C1166" s="64"/>
    </row>
    <row r="1167" ht="12.75">
      <c r="C1167" s="64"/>
    </row>
    <row r="1168" ht="12.75">
      <c r="C1168" s="64"/>
    </row>
    <row r="1169" ht="12.75">
      <c r="C1169" s="64"/>
    </row>
    <row r="1170" ht="12.75">
      <c r="C1170" s="64"/>
    </row>
    <row r="1171" ht="12.75">
      <c r="C1171" s="64"/>
    </row>
    <row r="1172" ht="12.75">
      <c r="C1172" s="64"/>
    </row>
    <row r="1173" ht="12.75">
      <c r="C1173" s="64"/>
    </row>
    <row r="1174" ht="12.75">
      <c r="C1174" s="64"/>
    </row>
    <row r="1175" ht="12.75">
      <c r="C1175" s="64"/>
    </row>
    <row r="1176" ht="12.75">
      <c r="C1176" s="64"/>
    </row>
    <row r="1177" ht="12.75">
      <c r="C1177" s="64"/>
    </row>
    <row r="1178" ht="12.75">
      <c r="C1178" s="64"/>
    </row>
    <row r="1179" ht="12.75">
      <c r="C1179" s="64"/>
    </row>
    <row r="1180" ht="12.75">
      <c r="C1180" s="64"/>
    </row>
    <row r="1181" ht="12.75">
      <c r="C1181" s="64"/>
    </row>
    <row r="1182" ht="12.75">
      <c r="C1182" s="64"/>
    </row>
    <row r="1183" ht="12.75">
      <c r="C1183" s="64"/>
    </row>
    <row r="1184" ht="12.75">
      <c r="C1184" s="64"/>
    </row>
    <row r="1185" ht="12.75">
      <c r="C1185" s="64"/>
    </row>
    <row r="1186" ht="12.75">
      <c r="C1186" s="64"/>
    </row>
    <row r="1187" ht="12.75">
      <c r="C1187" s="64"/>
    </row>
    <row r="1188" ht="12.75">
      <c r="C1188" s="64"/>
    </row>
    <row r="1189" ht="12.75">
      <c r="C1189" s="64"/>
    </row>
    <row r="1190" ht="12.75">
      <c r="C1190" s="64"/>
    </row>
    <row r="1191" ht="12.75">
      <c r="C1191" s="64"/>
    </row>
    <row r="1192" ht="12.75">
      <c r="C1192" s="64"/>
    </row>
    <row r="1193" ht="12.75">
      <c r="C1193" s="64"/>
    </row>
    <row r="1194" ht="12.75">
      <c r="C1194" s="64"/>
    </row>
    <row r="1195" ht="12.75">
      <c r="C1195" s="64"/>
    </row>
    <row r="1196" ht="12.75">
      <c r="C1196" s="64"/>
    </row>
    <row r="1197" ht="12.75">
      <c r="C1197" s="64"/>
    </row>
    <row r="1198" ht="12.75">
      <c r="C1198" s="64"/>
    </row>
    <row r="1199" ht="12.75">
      <c r="C1199" s="64"/>
    </row>
    <row r="1200" ht="12.75">
      <c r="C1200" s="64"/>
    </row>
    <row r="1201" ht="12.75">
      <c r="C1201" s="64"/>
    </row>
    <row r="1202" ht="12.75">
      <c r="C1202" s="64"/>
    </row>
    <row r="1203" ht="12.75">
      <c r="C1203" s="64"/>
    </row>
    <row r="1204" ht="12.75">
      <c r="C1204" s="64"/>
    </row>
    <row r="1205" ht="12.75">
      <c r="C1205" s="64"/>
    </row>
    <row r="1206" ht="12.75">
      <c r="C1206" s="64"/>
    </row>
    <row r="1207" ht="12.75">
      <c r="C1207" s="64"/>
    </row>
    <row r="1208" ht="12.75">
      <c r="C1208" s="64"/>
    </row>
    <row r="1209" ht="12.75">
      <c r="C1209" s="64"/>
    </row>
    <row r="1210" ht="12.75">
      <c r="C1210" s="64"/>
    </row>
    <row r="1211" ht="12.75">
      <c r="C1211" s="64"/>
    </row>
    <row r="1212" ht="12.75">
      <c r="C1212" s="64"/>
    </row>
    <row r="1213" ht="12.75">
      <c r="C1213" s="64"/>
    </row>
    <row r="1214" ht="12.75">
      <c r="C1214" s="64"/>
    </row>
    <row r="1215" ht="12.75">
      <c r="C1215" s="64"/>
    </row>
    <row r="1216" ht="12.75">
      <c r="C1216" s="64"/>
    </row>
    <row r="1217" ht="12.75">
      <c r="C1217" s="64"/>
    </row>
    <row r="1218" ht="12.75">
      <c r="C1218" s="64"/>
    </row>
    <row r="1219" ht="12.75">
      <c r="C1219" s="64"/>
    </row>
    <row r="1220" ht="12.75">
      <c r="C1220" s="64"/>
    </row>
    <row r="1221" ht="12.75">
      <c r="C1221" s="64"/>
    </row>
    <row r="1222" ht="12.75">
      <c r="C1222" s="64"/>
    </row>
    <row r="1223" ht="12.75">
      <c r="C1223" s="64"/>
    </row>
    <row r="1224" ht="12.75">
      <c r="C1224" s="64"/>
    </row>
    <row r="1225" ht="12.75">
      <c r="C1225" s="64"/>
    </row>
    <row r="1226" ht="12.75">
      <c r="C1226" s="64"/>
    </row>
    <row r="1227" ht="12.75">
      <c r="C1227" s="64"/>
    </row>
    <row r="1228" ht="12.75">
      <c r="C1228" s="64"/>
    </row>
    <row r="1229" ht="12.75">
      <c r="C1229" s="64"/>
    </row>
    <row r="1230" ht="12.75">
      <c r="C1230" s="64"/>
    </row>
    <row r="1231" ht="12.75">
      <c r="C1231" s="64"/>
    </row>
    <row r="1232" ht="12.75">
      <c r="C1232" s="64"/>
    </row>
    <row r="1233" ht="12.75">
      <c r="C1233" s="64"/>
    </row>
    <row r="1234" ht="12.75">
      <c r="C1234" s="64"/>
    </row>
    <row r="1235" ht="12.75">
      <c r="C1235" s="64"/>
    </row>
    <row r="1236" ht="12.75">
      <c r="C1236" s="64"/>
    </row>
    <row r="1237" ht="12.75">
      <c r="C1237" s="64"/>
    </row>
    <row r="1238" ht="12.75">
      <c r="C1238" s="64"/>
    </row>
    <row r="1239" ht="12.75">
      <c r="C1239" s="64"/>
    </row>
    <row r="1240" ht="12.75">
      <c r="C1240" s="64"/>
    </row>
    <row r="1241" ht="12.75">
      <c r="C1241" s="64"/>
    </row>
    <row r="1242" ht="12.75">
      <c r="C1242" s="64"/>
    </row>
    <row r="1243" ht="12.75">
      <c r="C1243" s="64"/>
    </row>
    <row r="1244" ht="12.75">
      <c r="C1244" s="64"/>
    </row>
    <row r="1245" ht="12.75">
      <c r="C1245" s="64"/>
    </row>
    <row r="1246" ht="12.75">
      <c r="C1246" s="64"/>
    </row>
    <row r="1247" ht="12.75">
      <c r="C1247" s="64"/>
    </row>
    <row r="1248" ht="12.75">
      <c r="C1248" s="64"/>
    </row>
    <row r="1249" ht="12.75">
      <c r="C1249" s="64"/>
    </row>
    <row r="1250" ht="12.75">
      <c r="C1250" s="64"/>
    </row>
    <row r="1251" ht="12.75">
      <c r="C1251" s="64"/>
    </row>
    <row r="1252" ht="12.75">
      <c r="C1252" s="64"/>
    </row>
    <row r="1253" ht="12.75">
      <c r="C1253" s="64"/>
    </row>
    <row r="1254" ht="12.75">
      <c r="C1254" s="64"/>
    </row>
    <row r="1255" ht="12.75">
      <c r="C1255" s="64"/>
    </row>
    <row r="1256" ht="12.75">
      <c r="C1256" s="64"/>
    </row>
    <row r="1257" ht="12.75">
      <c r="C1257" s="64"/>
    </row>
    <row r="1258" ht="12.75">
      <c r="C1258" s="64"/>
    </row>
    <row r="1259" ht="12.75">
      <c r="C1259" s="64"/>
    </row>
    <row r="1260" ht="12.75">
      <c r="C1260" s="64"/>
    </row>
    <row r="1261" ht="12.75">
      <c r="C1261" s="64"/>
    </row>
    <row r="1262" ht="12.75">
      <c r="C1262" s="64"/>
    </row>
    <row r="1263" ht="12.75">
      <c r="C1263" s="64"/>
    </row>
    <row r="1264" ht="12.75">
      <c r="C1264" s="64"/>
    </row>
    <row r="1265" ht="12.75">
      <c r="C1265" s="64"/>
    </row>
    <row r="1266" ht="12.75">
      <c r="C1266" s="64"/>
    </row>
    <row r="1267" ht="12.75">
      <c r="C1267" s="64"/>
    </row>
    <row r="1268" ht="12.75">
      <c r="C1268" s="64"/>
    </row>
    <row r="1269" ht="12.75">
      <c r="C1269" s="64"/>
    </row>
    <row r="1270" ht="12.75">
      <c r="C1270" s="64"/>
    </row>
    <row r="1271" ht="12.75">
      <c r="C1271" s="64"/>
    </row>
    <row r="1272" ht="12.75">
      <c r="C1272" s="64"/>
    </row>
    <row r="1273" ht="12.75">
      <c r="C1273" s="64"/>
    </row>
    <row r="1274" ht="12.75">
      <c r="C1274" s="64"/>
    </row>
    <row r="1275" ht="12.75">
      <c r="C1275" s="64"/>
    </row>
    <row r="1276" ht="12.75">
      <c r="C1276" s="64"/>
    </row>
    <row r="1277" ht="12.75">
      <c r="C1277" s="64"/>
    </row>
    <row r="1278" ht="12.75">
      <c r="C1278" s="64"/>
    </row>
    <row r="1279" ht="12.75">
      <c r="C1279" s="64"/>
    </row>
    <row r="1280" ht="12.75">
      <c r="C1280" s="64"/>
    </row>
    <row r="1281" ht="12.75">
      <c r="C1281" s="64"/>
    </row>
    <row r="1282" ht="12.75">
      <c r="C1282" s="64"/>
    </row>
    <row r="1283" ht="12.75">
      <c r="C1283" s="64"/>
    </row>
    <row r="1284" ht="12.75">
      <c r="C1284" s="64"/>
    </row>
    <row r="1285" ht="12.75">
      <c r="C1285" s="64"/>
    </row>
    <row r="1286" ht="12.75">
      <c r="C1286" s="64"/>
    </row>
    <row r="1287" ht="12.75">
      <c r="C1287" s="64"/>
    </row>
    <row r="1288" ht="12.75">
      <c r="C1288" s="64"/>
    </row>
    <row r="1289" ht="12.75">
      <c r="C1289" s="64"/>
    </row>
    <row r="1290" ht="12.75">
      <c r="C1290" s="64"/>
    </row>
    <row r="1291" ht="12.75">
      <c r="C1291" s="64"/>
    </row>
    <row r="1292" ht="12.75">
      <c r="C1292" s="64"/>
    </row>
    <row r="1293" ht="12.75">
      <c r="C1293" s="64"/>
    </row>
    <row r="1294" ht="12.75">
      <c r="C1294" s="64"/>
    </row>
    <row r="1295" ht="12.75">
      <c r="C1295" s="64"/>
    </row>
    <row r="1296" ht="12.75">
      <c r="C1296" s="64"/>
    </row>
    <row r="1297" ht="12.75">
      <c r="C1297" s="64"/>
    </row>
    <row r="1298" ht="12.75">
      <c r="C1298" s="64"/>
    </row>
    <row r="1299" ht="12.75">
      <c r="C1299" s="64"/>
    </row>
    <row r="1300" ht="12.75">
      <c r="C1300" s="64"/>
    </row>
    <row r="1301" ht="12.75">
      <c r="C1301" s="64"/>
    </row>
    <row r="1302" ht="12.75">
      <c r="C1302" s="64"/>
    </row>
    <row r="1303" ht="12.75">
      <c r="C1303" s="64"/>
    </row>
    <row r="1304" ht="12.75">
      <c r="C1304" s="64"/>
    </row>
    <row r="1305" ht="12.75">
      <c r="C1305" s="64"/>
    </row>
    <row r="1306" ht="12.75">
      <c r="C1306" s="64"/>
    </row>
    <row r="1307" ht="12.75">
      <c r="C1307" s="64"/>
    </row>
    <row r="1308" ht="12.75">
      <c r="C1308" s="64"/>
    </row>
    <row r="1309" ht="12.75">
      <c r="C1309" s="64"/>
    </row>
    <row r="1310" ht="12.75">
      <c r="C1310" s="64"/>
    </row>
    <row r="1311" ht="12.75">
      <c r="C1311" s="64"/>
    </row>
    <row r="1312" ht="12.75">
      <c r="C1312" s="64"/>
    </row>
    <row r="1313" ht="12.75">
      <c r="C1313" s="64"/>
    </row>
    <row r="1314" ht="12.75">
      <c r="C1314" s="64"/>
    </row>
    <row r="1315" ht="12.75">
      <c r="C1315" s="64"/>
    </row>
    <row r="1316" ht="12.75">
      <c r="C1316" s="64"/>
    </row>
    <row r="1317" ht="12.75">
      <c r="C1317" s="64"/>
    </row>
    <row r="1318" ht="12.75">
      <c r="C1318" s="64"/>
    </row>
    <row r="1319" ht="12.75">
      <c r="C1319" s="64"/>
    </row>
    <row r="1320" ht="12.75">
      <c r="C1320" s="64"/>
    </row>
    <row r="1321" ht="12.75">
      <c r="C1321" s="64"/>
    </row>
    <row r="1322" ht="12.75">
      <c r="C1322" s="64"/>
    </row>
    <row r="1323" ht="12.75">
      <c r="C1323" s="64"/>
    </row>
    <row r="1324" ht="12.75">
      <c r="C1324" s="64"/>
    </row>
    <row r="1325" ht="12.75">
      <c r="C1325" s="64"/>
    </row>
    <row r="1326" ht="12.75">
      <c r="C1326" s="64"/>
    </row>
    <row r="1327" ht="12.75">
      <c r="C1327" s="64"/>
    </row>
    <row r="1328" ht="12.75">
      <c r="C1328" s="64"/>
    </row>
    <row r="1329" ht="12.75">
      <c r="C1329" s="64"/>
    </row>
    <row r="1330" ht="12.75">
      <c r="C1330" s="64"/>
    </row>
    <row r="1331" ht="12.75">
      <c r="C1331" s="64"/>
    </row>
    <row r="1332" ht="12.75">
      <c r="C1332" s="64"/>
    </row>
    <row r="1333" ht="12.75">
      <c r="C1333" s="64"/>
    </row>
    <row r="1334" ht="12.75">
      <c r="C1334" s="64"/>
    </row>
    <row r="1335" ht="12.75">
      <c r="C1335" s="64"/>
    </row>
    <row r="1336" ht="12.75">
      <c r="C1336" s="64"/>
    </row>
    <row r="1337" ht="12.75">
      <c r="C1337" s="64"/>
    </row>
    <row r="1338" ht="12.75">
      <c r="C1338" s="64"/>
    </row>
    <row r="1339" ht="12.75">
      <c r="C1339" s="64"/>
    </row>
    <row r="1340" ht="12.75">
      <c r="C1340" s="64"/>
    </row>
    <row r="1341" ht="12.75">
      <c r="C1341" s="64"/>
    </row>
    <row r="1342" ht="12.75">
      <c r="C1342" s="64"/>
    </row>
    <row r="1343" ht="12.75">
      <c r="C1343" s="64"/>
    </row>
    <row r="1344" ht="12.75">
      <c r="C1344" s="64"/>
    </row>
    <row r="1345" ht="12.75">
      <c r="C1345" s="64"/>
    </row>
    <row r="1346" ht="12.75">
      <c r="C1346" s="64"/>
    </row>
    <row r="1347" ht="12.75">
      <c r="C1347" s="64"/>
    </row>
    <row r="1348" ht="12.75">
      <c r="C1348" s="64"/>
    </row>
    <row r="1349" ht="12.75">
      <c r="C1349" s="64"/>
    </row>
    <row r="1350" ht="12.75">
      <c r="C1350" s="64"/>
    </row>
    <row r="1351" ht="12.75">
      <c r="C1351" s="64"/>
    </row>
    <row r="1352" ht="12.75">
      <c r="C1352" s="64"/>
    </row>
    <row r="1353" ht="12.75">
      <c r="C1353" s="64"/>
    </row>
    <row r="1354" ht="12.75">
      <c r="C1354" s="64"/>
    </row>
    <row r="1355" ht="12.75">
      <c r="C1355" s="64"/>
    </row>
    <row r="1356" ht="12.75">
      <c r="C1356" s="64"/>
    </row>
    <row r="1357" ht="12.75">
      <c r="C1357" s="64"/>
    </row>
    <row r="1358" ht="12.75">
      <c r="C1358" s="64"/>
    </row>
    <row r="1359" ht="12.75">
      <c r="C1359" s="64"/>
    </row>
    <row r="1360" ht="12.75">
      <c r="C1360" s="64"/>
    </row>
    <row r="1361" ht="12.75">
      <c r="C1361" s="64"/>
    </row>
    <row r="1362" ht="12.75">
      <c r="C1362" s="64"/>
    </row>
    <row r="1363" ht="12.75">
      <c r="C1363" s="64"/>
    </row>
    <row r="1364" ht="12.75">
      <c r="C1364" s="64"/>
    </row>
    <row r="1365" ht="12.75">
      <c r="C1365" s="64"/>
    </row>
    <row r="1366" ht="12.75">
      <c r="C1366" s="64"/>
    </row>
    <row r="1367" ht="12.75">
      <c r="C1367" s="64"/>
    </row>
    <row r="1368" ht="12.75">
      <c r="C1368" s="64"/>
    </row>
    <row r="1369" ht="12.75">
      <c r="C1369" s="64"/>
    </row>
    <row r="1370" ht="12.75">
      <c r="C1370" s="64"/>
    </row>
    <row r="1371" ht="12.75">
      <c r="C1371" s="64"/>
    </row>
    <row r="1372" ht="12.75">
      <c r="C1372" s="64"/>
    </row>
    <row r="1373" ht="12.75">
      <c r="C1373" s="64"/>
    </row>
    <row r="1374" ht="12.75">
      <c r="C1374" s="64"/>
    </row>
    <row r="1375" ht="12.75">
      <c r="C1375" s="64"/>
    </row>
    <row r="1376" ht="12.75">
      <c r="C1376" s="64"/>
    </row>
    <row r="1377" ht="12.75">
      <c r="C1377" s="64"/>
    </row>
    <row r="1378" ht="12.75">
      <c r="C1378" s="64"/>
    </row>
    <row r="1379" ht="12.75">
      <c r="C1379" s="64"/>
    </row>
    <row r="1380" ht="12.75">
      <c r="C1380" s="64"/>
    </row>
    <row r="1381" ht="12.75">
      <c r="C1381" s="64"/>
    </row>
    <row r="1382" ht="12.75">
      <c r="C1382" s="64"/>
    </row>
    <row r="1383" ht="12.75">
      <c r="C1383" s="64"/>
    </row>
    <row r="1384" ht="12.75">
      <c r="C1384" s="64"/>
    </row>
    <row r="1385" ht="12.75">
      <c r="C1385" s="64"/>
    </row>
    <row r="1386" ht="12.75">
      <c r="C1386" s="64"/>
    </row>
    <row r="1387" ht="12.75">
      <c r="C1387" s="64"/>
    </row>
    <row r="1388" ht="12.75">
      <c r="C1388" s="64"/>
    </row>
    <row r="1389" ht="12.75">
      <c r="C1389" s="64"/>
    </row>
    <row r="1390" ht="12.75">
      <c r="C1390" s="64"/>
    </row>
    <row r="1391" ht="12.75">
      <c r="C1391" s="64"/>
    </row>
    <row r="1392" ht="12.75">
      <c r="C1392" s="64"/>
    </row>
    <row r="1393" ht="12.75">
      <c r="C1393" s="64"/>
    </row>
    <row r="1394" ht="12.75">
      <c r="C1394" s="64"/>
    </row>
    <row r="1395" ht="12.75">
      <c r="C1395" s="64"/>
    </row>
    <row r="1396" ht="12.75">
      <c r="C1396" s="64"/>
    </row>
    <row r="1397" ht="12.75">
      <c r="C1397" s="64"/>
    </row>
    <row r="1398" ht="12.75">
      <c r="C1398" s="64"/>
    </row>
    <row r="1399" ht="12.75">
      <c r="C1399" s="64"/>
    </row>
    <row r="1400" ht="12.75">
      <c r="C1400" s="64"/>
    </row>
    <row r="1401" ht="12.75">
      <c r="C1401" s="64"/>
    </row>
    <row r="1402" ht="12.75">
      <c r="C1402" s="64"/>
    </row>
    <row r="1403" ht="12.75">
      <c r="C1403" s="64"/>
    </row>
    <row r="1404" ht="12.75">
      <c r="C1404" s="64"/>
    </row>
    <row r="1405" ht="12.75">
      <c r="C1405" s="64"/>
    </row>
    <row r="1406" ht="12.75">
      <c r="C1406" s="64"/>
    </row>
    <row r="1407" ht="12.75">
      <c r="C1407" s="64"/>
    </row>
    <row r="1408" ht="12.75">
      <c r="C1408" s="64"/>
    </row>
    <row r="1409" ht="12.75">
      <c r="C1409" s="64"/>
    </row>
    <row r="1410" ht="12.75">
      <c r="C1410" s="64"/>
    </row>
    <row r="1411" ht="12.75">
      <c r="C1411" s="64"/>
    </row>
    <row r="1412" ht="12.75">
      <c r="C1412" s="64"/>
    </row>
    <row r="1413" ht="12.75">
      <c r="C1413" s="64"/>
    </row>
    <row r="1414" ht="12.75">
      <c r="C1414" s="64"/>
    </row>
    <row r="1415" ht="12.75">
      <c r="C1415" s="64"/>
    </row>
    <row r="1416" ht="12.75">
      <c r="C1416" s="64"/>
    </row>
    <row r="1417" ht="12.75">
      <c r="C1417" s="64"/>
    </row>
    <row r="1418" ht="12.75">
      <c r="C1418" s="64"/>
    </row>
    <row r="1419" ht="12.75">
      <c r="C1419" s="64"/>
    </row>
    <row r="1420" ht="12.75">
      <c r="C1420" s="64"/>
    </row>
    <row r="1421" ht="12.75">
      <c r="C1421" s="64"/>
    </row>
    <row r="1422" ht="12.75">
      <c r="C1422" s="64"/>
    </row>
    <row r="1423" ht="12.75">
      <c r="C1423" s="64"/>
    </row>
    <row r="1424" ht="12.75">
      <c r="C1424" s="64"/>
    </row>
    <row r="1425" ht="12.75">
      <c r="C1425" s="64"/>
    </row>
    <row r="1426" ht="12.75">
      <c r="C1426" s="64"/>
    </row>
    <row r="1427" ht="12.75">
      <c r="C1427" s="64"/>
    </row>
    <row r="1428" ht="12.75">
      <c r="C1428" s="64"/>
    </row>
    <row r="1429" ht="12.75">
      <c r="C1429" s="64"/>
    </row>
    <row r="1430" ht="12.75">
      <c r="C1430" s="64"/>
    </row>
    <row r="1431" ht="12.75">
      <c r="C1431" s="64"/>
    </row>
    <row r="1432" ht="12.75">
      <c r="C1432" s="64"/>
    </row>
    <row r="1433" ht="12.75">
      <c r="C1433" s="64"/>
    </row>
    <row r="1434" ht="12.75">
      <c r="C1434" s="64"/>
    </row>
    <row r="1435" ht="12.75">
      <c r="C1435" s="64"/>
    </row>
    <row r="1436" ht="12.75">
      <c r="C1436" s="64"/>
    </row>
    <row r="1437" ht="12.75">
      <c r="C1437" s="64"/>
    </row>
    <row r="1438" ht="12.75">
      <c r="C1438" s="64"/>
    </row>
    <row r="1439" ht="12.75">
      <c r="C1439" s="64"/>
    </row>
    <row r="1440" ht="12.75">
      <c r="C1440" s="64"/>
    </row>
    <row r="1441" ht="12.75">
      <c r="C1441" s="64"/>
    </row>
    <row r="1442" ht="12.75">
      <c r="C1442" s="64"/>
    </row>
    <row r="1443" ht="12.75">
      <c r="C1443" s="64"/>
    </row>
    <row r="1444" ht="12.75">
      <c r="C1444" s="64"/>
    </row>
    <row r="1445" ht="12.75">
      <c r="C1445" s="64"/>
    </row>
    <row r="1446" ht="12.75">
      <c r="C1446" s="64"/>
    </row>
    <row r="1447" ht="12.75">
      <c r="C1447" s="64"/>
    </row>
    <row r="1448" ht="12.75">
      <c r="C1448" s="64"/>
    </row>
    <row r="1449" ht="12.75">
      <c r="C1449" s="64"/>
    </row>
    <row r="1450" ht="12.75">
      <c r="C1450" s="64"/>
    </row>
    <row r="1451" ht="12.75">
      <c r="C1451" s="64"/>
    </row>
    <row r="1452" ht="12.75">
      <c r="C1452" s="64"/>
    </row>
    <row r="1453" ht="12.75">
      <c r="C1453" s="64"/>
    </row>
    <row r="1454" ht="12.75">
      <c r="C1454" s="64"/>
    </row>
    <row r="1455" ht="12.75">
      <c r="C1455" s="64"/>
    </row>
    <row r="1456" ht="12.75">
      <c r="C1456" s="64"/>
    </row>
    <row r="1457" ht="12.75">
      <c r="C1457" s="64"/>
    </row>
    <row r="1458" ht="12.75">
      <c r="C1458" s="64"/>
    </row>
    <row r="1459" ht="12.75">
      <c r="C1459" s="64"/>
    </row>
    <row r="1460" ht="12.75">
      <c r="C1460" s="64"/>
    </row>
    <row r="1461" ht="12.75">
      <c r="C1461" s="64"/>
    </row>
    <row r="1462" ht="12.75">
      <c r="C1462" s="64"/>
    </row>
    <row r="1463" ht="12.75">
      <c r="C1463" s="64"/>
    </row>
    <row r="1464" ht="12.75">
      <c r="C1464" s="64"/>
    </row>
    <row r="1465" ht="12.75">
      <c r="C1465" s="64"/>
    </row>
    <row r="1466" ht="12.75">
      <c r="C1466" s="64"/>
    </row>
    <row r="1467" ht="12.75">
      <c r="C1467" s="64"/>
    </row>
    <row r="1468" ht="12.75">
      <c r="C1468" s="64"/>
    </row>
    <row r="1469" ht="12.75">
      <c r="C1469" s="64"/>
    </row>
    <row r="1470" ht="12.75">
      <c r="C1470" s="64"/>
    </row>
    <row r="1471" ht="12.75">
      <c r="C1471" s="64"/>
    </row>
    <row r="1472" ht="12.75">
      <c r="C1472" s="64"/>
    </row>
    <row r="1473" ht="12.75">
      <c r="C1473" s="64"/>
    </row>
    <row r="1474" ht="12.75">
      <c r="C1474" s="64"/>
    </row>
    <row r="1475" ht="12.75">
      <c r="C1475" s="64"/>
    </row>
    <row r="1476" ht="12.75">
      <c r="C1476" s="64"/>
    </row>
    <row r="1477" ht="12.75">
      <c r="C1477" s="64"/>
    </row>
    <row r="1478" ht="12.75">
      <c r="C1478" s="64"/>
    </row>
    <row r="1479" ht="12.75">
      <c r="C1479" s="64"/>
    </row>
    <row r="1480" ht="12.75">
      <c r="C1480" s="64"/>
    </row>
    <row r="1481" ht="12.75">
      <c r="C1481" s="64"/>
    </row>
    <row r="1482" ht="12.75">
      <c r="C1482" s="64"/>
    </row>
    <row r="1483" ht="12.75">
      <c r="C1483" s="64"/>
    </row>
    <row r="1484" ht="12.75">
      <c r="C1484" s="64"/>
    </row>
    <row r="1485" ht="12.75">
      <c r="C1485" s="64"/>
    </row>
    <row r="1486" ht="12.75">
      <c r="C1486" s="64"/>
    </row>
    <row r="1487" ht="12.75">
      <c r="C1487" s="64"/>
    </row>
    <row r="1488" ht="12.75">
      <c r="C1488" s="64"/>
    </row>
    <row r="1489" ht="12.75">
      <c r="C1489" s="64"/>
    </row>
    <row r="1490" ht="12.75">
      <c r="C1490" s="64"/>
    </row>
    <row r="1491" ht="12.75">
      <c r="C1491" s="64"/>
    </row>
    <row r="1492" ht="12.75">
      <c r="C1492" s="64"/>
    </row>
    <row r="1493" ht="12.75">
      <c r="C1493" s="64"/>
    </row>
    <row r="1494" ht="12.75">
      <c r="C1494" s="64"/>
    </row>
    <row r="1495" ht="12.75">
      <c r="C1495" s="64"/>
    </row>
    <row r="1496" ht="12.75">
      <c r="C1496" s="64"/>
    </row>
    <row r="1497" ht="12.75">
      <c r="C1497" s="64"/>
    </row>
    <row r="1498" ht="12.75">
      <c r="C1498" s="64"/>
    </row>
    <row r="1499" ht="12.75">
      <c r="C1499" s="64"/>
    </row>
    <row r="1500" ht="12.75">
      <c r="C1500" s="64"/>
    </row>
    <row r="1501" ht="12.75">
      <c r="C1501" s="64"/>
    </row>
    <row r="1502" ht="12.75">
      <c r="C1502" s="64"/>
    </row>
    <row r="1503" ht="12.75">
      <c r="C1503" s="64"/>
    </row>
    <row r="1504" ht="12.75">
      <c r="C1504" s="64"/>
    </row>
    <row r="1505" ht="12.75">
      <c r="C1505" s="64"/>
    </row>
    <row r="1506" ht="12.75">
      <c r="C1506" s="64"/>
    </row>
    <row r="1507" ht="12.75">
      <c r="C1507" s="64"/>
    </row>
    <row r="1508" ht="12.75">
      <c r="C1508" s="64"/>
    </row>
    <row r="1509" ht="12.75">
      <c r="C1509" s="64"/>
    </row>
    <row r="1510" ht="12.75">
      <c r="C1510" s="64"/>
    </row>
    <row r="1511" ht="12.75">
      <c r="C1511" s="64"/>
    </row>
    <row r="1512" ht="12.75">
      <c r="C1512" s="64"/>
    </row>
    <row r="1513" ht="12.75">
      <c r="C1513" s="64"/>
    </row>
    <row r="1514" ht="12.75">
      <c r="C1514" s="64"/>
    </row>
    <row r="1515" ht="12.75">
      <c r="C1515" s="64"/>
    </row>
    <row r="1516" ht="12.75">
      <c r="C1516" s="64"/>
    </row>
    <row r="1517" ht="12.75">
      <c r="C1517" s="64"/>
    </row>
    <row r="1518" ht="12.75">
      <c r="C1518" s="64"/>
    </row>
    <row r="1519" ht="12.75">
      <c r="C1519" s="64"/>
    </row>
    <row r="1520" ht="12.75">
      <c r="C1520" s="64"/>
    </row>
    <row r="1521" ht="12.75">
      <c r="C1521" s="64"/>
    </row>
    <row r="1522" ht="12.75">
      <c r="C1522" s="64"/>
    </row>
    <row r="1523" ht="12.75">
      <c r="C1523" s="64"/>
    </row>
    <row r="1524" ht="12.75">
      <c r="C1524" s="64"/>
    </row>
    <row r="1525" ht="12.75">
      <c r="C1525" s="64"/>
    </row>
    <row r="1526" ht="12.75">
      <c r="C1526" s="64"/>
    </row>
    <row r="1527" ht="12.75">
      <c r="C1527" s="64"/>
    </row>
    <row r="1528" ht="12.75">
      <c r="C1528" s="64"/>
    </row>
    <row r="1529" ht="12.75">
      <c r="C1529" s="64"/>
    </row>
    <row r="1530" ht="12.75">
      <c r="C1530" s="64"/>
    </row>
    <row r="1531" ht="12.75">
      <c r="C1531" s="64"/>
    </row>
    <row r="1532" ht="12.75">
      <c r="C1532" s="64"/>
    </row>
    <row r="1533" ht="12.75">
      <c r="C1533" s="64"/>
    </row>
    <row r="1534" ht="12.75">
      <c r="C1534" s="64"/>
    </row>
    <row r="1535" ht="12.75">
      <c r="C1535" s="64"/>
    </row>
    <row r="1536" ht="12.75">
      <c r="C1536" s="64"/>
    </row>
    <row r="1537" ht="12.75">
      <c r="C1537" s="64"/>
    </row>
    <row r="1538" ht="12.75">
      <c r="C1538" s="64"/>
    </row>
    <row r="1539" ht="12.75">
      <c r="C1539" s="64"/>
    </row>
    <row r="1540" ht="12.75">
      <c r="C1540" s="64"/>
    </row>
    <row r="1541" ht="12.75">
      <c r="C1541" s="64"/>
    </row>
    <row r="1542" ht="12.75">
      <c r="C1542" s="64"/>
    </row>
    <row r="1543" ht="12.75">
      <c r="C1543" s="64"/>
    </row>
    <row r="1544" ht="12.75">
      <c r="C1544" s="64"/>
    </row>
    <row r="1545" ht="12.75">
      <c r="C1545" s="64"/>
    </row>
    <row r="1546" ht="12.75">
      <c r="C1546" s="64"/>
    </row>
    <row r="1547" ht="12.75">
      <c r="C1547" s="64"/>
    </row>
    <row r="1548" ht="12.75">
      <c r="C1548" s="64"/>
    </row>
    <row r="1549" ht="12.75">
      <c r="C1549" s="64"/>
    </row>
    <row r="1550" ht="12.75">
      <c r="C1550" s="64"/>
    </row>
    <row r="1551" ht="12.75">
      <c r="C1551" s="64"/>
    </row>
    <row r="1552" ht="12.75">
      <c r="C1552" s="64"/>
    </row>
    <row r="1553" ht="12.75">
      <c r="C1553" s="64"/>
    </row>
    <row r="1554" ht="12.75">
      <c r="C1554" s="64"/>
    </row>
    <row r="1555" ht="12.75">
      <c r="C1555" s="64"/>
    </row>
    <row r="1556" ht="12.75">
      <c r="C1556" s="64"/>
    </row>
    <row r="1557" ht="12.75">
      <c r="C1557" s="64"/>
    </row>
    <row r="1558" ht="12.75">
      <c r="C1558" s="64"/>
    </row>
    <row r="1559" ht="12.75">
      <c r="C1559" s="64"/>
    </row>
    <row r="1560" ht="12.75">
      <c r="C1560" s="64"/>
    </row>
    <row r="1561" ht="12.75">
      <c r="C1561" s="64"/>
    </row>
    <row r="1562" ht="12.75">
      <c r="C1562" s="64"/>
    </row>
    <row r="1563" ht="12.75">
      <c r="C1563" s="64"/>
    </row>
    <row r="1564" ht="12.75">
      <c r="C1564" s="64"/>
    </row>
    <row r="1565" ht="12.75">
      <c r="C1565" s="64"/>
    </row>
    <row r="1566" ht="12.75">
      <c r="C1566" s="64"/>
    </row>
    <row r="1567" ht="12.75">
      <c r="C1567" s="64"/>
    </row>
    <row r="1568" ht="12.75">
      <c r="C1568" s="64"/>
    </row>
  </sheetData>
  <sheetProtection/>
  <mergeCells count="38">
    <mergeCell ref="A65:B66"/>
    <mergeCell ref="A51:A54"/>
    <mergeCell ref="B51:B52"/>
    <mergeCell ref="B53:B54"/>
    <mergeCell ref="A55:A58"/>
    <mergeCell ref="A63:A64"/>
    <mergeCell ref="B57:B58"/>
    <mergeCell ref="B55:B56"/>
    <mergeCell ref="B63:B64"/>
    <mergeCell ref="B41:B42"/>
    <mergeCell ref="A59:A62"/>
    <mergeCell ref="B59:B60"/>
    <mergeCell ref="B43:B44"/>
    <mergeCell ref="A41:A46"/>
    <mergeCell ref="B49:B50"/>
    <mergeCell ref="A47:A50"/>
    <mergeCell ref="B47:B48"/>
    <mergeCell ref="B45:B46"/>
    <mergeCell ref="B61:B62"/>
    <mergeCell ref="A1:I1"/>
    <mergeCell ref="A3:A4"/>
    <mergeCell ref="B3:B4"/>
    <mergeCell ref="C3:C4"/>
    <mergeCell ref="D3:J3"/>
    <mergeCell ref="B9:B10"/>
    <mergeCell ref="B39:B40"/>
    <mergeCell ref="A5:A34"/>
    <mergeCell ref="B5:B6"/>
    <mergeCell ref="B35:B36"/>
    <mergeCell ref="B37:B38"/>
    <mergeCell ref="B13:B14"/>
    <mergeCell ref="B31:B32"/>
    <mergeCell ref="B15:B16"/>
    <mergeCell ref="B33:B34"/>
    <mergeCell ref="B7:B8"/>
    <mergeCell ref="A35:A40"/>
    <mergeCell ref="B17:B18"/>
    <mergeCell ref="B11:B12"/>
  </mergeCells>
  <printOptions/>
  <pageMargins left="0.2362204724409449" right="0.2362204724409449" top="0.7480314960629921" bottom="0.7480314960629921" header="0.31496062992125984" footer="0.31496062992125984"/>
  <pageSetup firstPageNumber="19" useFirstPageNumber="1" fitToHeight="2" fitToWidth="2" horizontalDpi="600" verticalDpi="600" orientation="landscape" paperSize="9" scale="59" r:id="rId1"/>
  <headerFooter scaleWithDoc="0" alignWithMargins="0">
    <oddFooter>&amp;R&amp;12Страница &amp;P</oddFooter>
  </headerFooter>
  <rowBreaks count="1" manualBreakCount="1">
    <brk id="3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сравнение оду 2010 и 2011</dc:title>
  <dc:subject>прогноз оду</dc:subject>
  <dc:creator>Надежда</dc:creator>
  <cp:keywords>оду</cp:keywords>
  <dc:description>2010 год, формулы и названия объектов запаролены</dc:description>
  <cp:lastModifiedBy>Тимакова Ксения Владимировна</cp:lastModifiedBy>
  <cp:lastPrinted>2016-03-16T06:51:33Z</cp:lastPrinted>
  <dcterms:created xsi:type="dcterms:W3CDTF">1999-09-09T08:24:01Z</dcterms:created>
  <dcterms:modified xsi:type="dcterms:W3CDTF">2016-03-28T15:12:09Z</dcterms:modified>
  <cp:category/>
  <cp:version/>
  <cp:contentType/>
  <cp:contentStatus/>
</cp:coreProperties>
</file>